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anes\Desktop\"/>
    </mc:Choice>
  </mc:AlternateContent>
  <bookViews>
    <workbookView xWindow="28875" yWindow="-315" windowWidth="27795" windowHeight="14625"/>
  </bookViews>
  <sheets>
    <sheet name="current &amp; proposed" sheetId="5" r:id="rId1"/>
    <sheet name="extra copy" sheetId="4" r:id="rId2"/>
  </sheets>
  <calcPr calcId="152511"/>
</workbook>
</file>

<file path=xl/calcChain.xml><?xml version="1.0" encoding="utf-8"?>
<calcChain xmlns="http://schemas.openxmlformats.org/spreadsheetml/2006/main">
  <c r="P73" i="5" l="1"/>
  <c r="S73" i="5" s="1"/>
  <c r="T73" i="5" s="1"/>
  <c r="P69" i="5"/>
  <c r="Q69" i="5" s="1"/>
  <c r="O69" i="5"/>
  <c r="S69" i="5" s="1"/>
  <c r="T69" i="5" s="1"/>
  <c r="S67" i="5"/>
  <c r="P67" i="5"/>
  <c r="P64" i="5"/>
  <c r="S64" i="5" s="1"/>
  <c r="T64" i="5" s="1"/>
  <c r="O61" i="5"/>
  <c r="T67" i="5" l="1"/>
  <c r="S68" i="5"/>
  <c r="T68" i="5" s="1"/>
  <c r="T70" i="5" l="1"/>
  <c r="S70" i="5"/>
  <c r="S13" i="5" l="1"/>
  <c r="P54" i="5" l="1"/>
  <c r="S54" i="5" s="1"/>
  <c r="T54" i="5" s="1"/>
  <c r="P50" i="5"/>
  <c r="O50" i="5"/>
  <c r="P48" i="5"/>
  <c r="S48" i="5" s="1"/>
  <c r="T48" i="5" s="1"/>
  <c r="P45" i="5"/>
  <c r="S45" i="5" s="1"/>
  <c r="T45" i="5" s="1"/>
  <c r="O42" i="5"/>
  <c r="P37" i="5"/>
  <c r="S37" i="5" s="1"/>
  <c r="T37" i="5" s="1"/>
  <c r="P33" i="5"/>
  <c r="O33" i="5"/>
  <c r="P31" i="5"/>
  <c r="S31" i="5" s="1"/>
  <c r="P28" i="5"/>
  <c r="S28" i="5" s="1"/>
  <c r="T28" i="5" s="1"/>
  <c r="N26" i="5"/>
  <c r="M26" i="5"/>
  <c r="P25" i="5"/>
  <c r="S25" i="5" s="1"/>
  <c r="N25" i="5"/>
  <c r="M25" i="5"/>
  <c r="M23" i="5"/>
  <c r="P22" i="5"/>
  <c r="M22" i="5"/>
  <c r="N20" i="5"/>
  <c r="M20" i="5"/>
  <c r="P19" i="5"/>
  <c r="N19" i="5"/>
  <c r="M19" i="5"/>
  <c r="O16" i="5"/>
  <c r="P15" i="5"/>
  <c r="S19" i="5" l="1"/>
  <c r="T19" i="5" s="1"/>
  <c r="Q25" i="5"/>
  <c r="T25" i="5"/>
  <c r="S15" i="5"/>
  <c r="Q33" i="5"/>
  <c r="S33" i="5"/>
  <c r="T33" i="5" s="1"/>
  <c r="S22" i="5"/>
  <c r="Q50" i="5"/>
  <c r="S50" i="5"/>
  <c r="T50" i="5" s="1"/>
  <c r="T31" i="5"/>
  <c r="S49" i="5"/>
  <c r="T49" i="5" s="1"/>
  <c r="S32" i="5"/>
  <c r="T32" i="5" s="1"/>
  <c r="T22" i="5" l="1"/>
  <c r="S14" i="5"/>
  <c r="S16" i="5" s="1"/>
  <c r="T16" i="5" s="1"/>
  <c r="T51" i="5"/>
  <c r="S26" i="5"/>
  <c r="T26" i="5" s="1"/>
  <c r="S51" i="5"/>
  <c r="T34" i="5"/>
  <c r="S34" i="5"/>
  <c r="Q36" i="4" l="1"/>
  <c r="R36" i="4" s="1"/>
  <c r="N36" i="4"/>
  <c r="N32" i="4"/>
  <c r="O32" i="4" s="1"/>
  <c r="M32" i="4"/>
  <c r="Q32" i="4" s="1"/>
  <c r="R32" i="4" s="1"/>
  <c r="N30" i="4"/>
  <c r="Q30" i="4" s="1"/>
  <c r="N27" i="4"/>
  <c r="Q27" i="4" s="1"/>
  <c r="R27" i="4" s="1"/>
  <c r="R63" i="4"/>
  <c r="Q63" i="4"/>
  <c r="N53" i="4"/>
  <c r="Q53" i="4" s="1"/>
  <c r="R53" i="4" s="1"/>
  <c r="N49" i="4"/>
  <c r="Q48" i="4" s="1"/>
  <c r="R48" i="4" s="1"/>
  <c r="M49" i="4"/>
  <c r="Q49" i="4" s="1"/>
  <c r="R49" i="4" s="1"/>
  <c r="N47" i="4"/>
  <c r="Q47" i="4" s="1"/>
  <c r="N44" i="4"/>
  <c r="Q44" i="4" s="1"/>
  <c r="R44" i="4" s="1"/>
  <c r="R30" i="4" l="1"/>
  <c r="Q31" i="4"/>
  <c r="R31" i="4" s="1"/>
  <c r="O49" i="4"/>
  <c r="Q50" i="4"/>
  <c r="R47" i="4"/>
  <c r="R50" i="4" s="1"/>
  <c r="N72" i="4"/>
  <c r="Q72" i="4" s="1"/>
  <c r="N68" i="4"/>
  <c r="M68" i="4"/>
  <c r="Q68" i="4" s="1"/>
  <c r="R68" i="4" s="1"/>
  <c r="N66" i="4"/>
  <c r="Q66" i="4" s="1"/>
  <c r="N63" i="4"/>
  <c r="L25" i="4"/>
  <c r="K25" i="4"/>
  <c r="N24" i="4"/>
  <c r="Q24" i="4" s="1"/>
  <c r="R24" i="4" s="1"/>
  <c r="L24" i="4"/>
  <c r="K24" i="4"/>
  <c r="K22" i="4"/>
  <c r="N21" i="4"/>
  <c r="Q21" i="4" s="1"/>
  <c r="R21" i="4" s="1"/>
  <c r="K21" i="4"/>
  <c r="L19" i="4"/>
  <c r="K19" i="4"/>
  <c r="N18" i="4"/>
  <c r="Q18" i="4" s="1"/>
  <c r="R18" i="4" s="1"/>
  <c r="L18" i="4"/>
  <c r="K18" i="4"/>
  <c r="Q33" i="4" l="1"/>
  <c r="R33" i="4"/>
  <c r="R72" i="4"/>
  <c r="R25" i="4"/>
  <c r="Q25" i="4" s="1"/>
  <c r="O68" i="4"/>
  <c r="R66" i="4"/>
  <c r="Q67" i="4"/>
  <c r="R67" i="4" s="1"/>
  <c r="Q69" i="4" l="1"/>
  <c r="R69" i="4"/>
</calcChain>
</file>

<file path=xl/sharedStrings.xml><?xml version="1.0" encoding="utf-8"?>
<sst xmlns="http://schemas.openxmlformats.org/spreadsheetml/2006/main" count="548" uniqueCount="225">
  <si>
    <t>Depth</t>
  </si>
  <si>
    <t>Equipment</t>
  </si>
  <si>
    <t>Bit Size</t>
  </si>
  <si>
    <t>CICR</t>
  </si>
  <si>
    <t>CIBP</t>
  </si>
  <si>
    <t>Fox Hills sand</t>
  </si>
  <si>
    <t>Fox Hills MARKER</t>
  </si>
  <si>
    <t>Shannon BASE</t>
  </si>
  <si>
    <t>Sussex TOP</t>
  </si>
  <si>
    <t>Sussex BASE</t>
  </si>
  <si>
    <t>Surface Csg Shoe</t>
  </si>
  <si>
    <t>80'</t>
  </si>
  <si>
    <t xml:space="preserve">KB </t>
  </si>
  <si>
    <t>Surface csg</t>
  </si>
  <si>
    <t>7.875 - 4.5</t>
  </si>
  <si>
    <t>backside</t>
  </si>
  <si>
    <t>Prod csg</t>
  </si>
  <si>
    <t>10'</t>
  </si>
  <si>
    <t>500 sxs</t>
  </si>
  <si>
    <t>CBL TOC</t>
  </si>
  <si>
    <t>CBL BOC</t>
  </si>
  <si>
    <t>DV Tool</t>
  </si>
  <si>
    <t>absent</t>
  </si>
  <si>
    <t>top SQ perf holes</t>
  </si>
  <si>
    <t>BOC</t>
  </si>
  <si>
    <t>no</t>
  </si>
  <si>
    <t>4500 psi compressive</t>
  </si>
  <si>
    <t>strength cmt (no gravel)</t>
  </si>
  <si>
    <t>Capy cf/ft</t>
  </si>
  <si>
    <t>7380'</t>
  </si>
  <si>
    <t>4548'</t>
  </si>
  <si>
    <t>4370'</t>
  </si>
  <si>
    <t>10.5 - 4.5</t>
  </si>
  <si>
    <t>caliper</t>
  </si>
  <si>
    <t>1530'</t>
  </si>
  <si>
    <t>1430'</t>
  </si>
  <si>
    <t>550'</t>
  </si>
  <si>
    <t>yes</t>
  </si>
  <si>
    <t>tag</t>
  </si>
  <si>
    <t>6950'</t>
  </si>
  <si>
    <t>Niobrara perfs</t>
  </si>
  <si>
    <t>Codell perfs</t>
  </si>
  <si>
    <t>Red Book factors</t>
  </si>
  <si>
    <t>cement yield</t>
  </si>
  <si>
    <t>Backside</t>
  </si>
  <si>
    <t>Inside</t>
  </si>
  <si>
    <t>unsting</t>
  </si>
  <si>
    <t>calipered hole dia</t>
  </si>
  <si>
    <t>excess</t>
  </si>
  <si>
    <t>Notes:  there is no caliper data in the upper Fox Hills area.</t>
  </si>
  <si>
    <t>Plug inside Surface Casing</t>
  </si>
  <si>
    <t>plug height</t>
  </si>
  <si>
    <t>cf</t>
  </si>
  <si>
    <t>sxs</t>
  </si>
  <si>
    <t>plug top</t>
  </si>
  <si>
    <t>plug base</t>
  </si>
  <si>
    <t>Casing Removal Plug</t>
  </si>
  <si>
    <t>Plug below Cut Casing</t>
  </si>
  <si>
    <t>Total Stub Plug =</t>
  </si>
  <si>
    <t>Plug above Squeeze</t>
  </si>
  <si>
    <t>Plug</t>
  </si>
  <si>
    <t>Notes:</t>
  </si>
  <si>
    <t>SQUEEZE</t>
  </si>
  <si>
    <t>SQZ height</t>
  </si>
  <si>
    <t>SQZ Backside</t>
  </si>
  <si>
    <t xml:space="preserve">CR height </t>
  </si>
  <si>
    <t>perfs</t>
  </si>
  <si>
    <t>CR</t>
  </si>
  <si>
    <t>Total</t>
  </si>
  <si>
    <t>Plug below Squeeze</t>
  </si>
  <si>
    <t>Sussex/Shannon</t>
  </si>
  <si>
    <t>casing dia &amp; wgt</t>
  </si>
  <si>
    <t>Wgt</t>
  </si>
  <si>
    <t>Dia</t>
  </si>
  <si>
    <t>Surf csg dia &amp; wgt</t>
  </si>
  <si>
    <t>Prod csg dia &amp; wgt</t>
  </si>
  <si>
    <t>Niobrara/Codell</t>
  </si>
  <si>
    <r>
      <rPr>
        <sz val="20"/>
        <color rgb="FFFF0000"/>
        <rFont val="Calibri"/>
        <family val="2"/>
        <scheme val="minor"/>
      </rPr>
      <t>490</t>
    </r>
    <r>
      <rPr>
        <sz val="20"/>
        <color theme="1"/>
        <rFont val="Calibri"/>
        <family val="2"/>
        <scheme val="minor"/>
      </rPr>
      <t xml:space="preserve"> sxs (651.7 cf)</t>
    </r>
  </si>
  <si>
    <r>
      <rPr>
        <sz val="20"/>
        <color rgb="FFFF0000"/>
        <rFont val="Calibri"/>
        <family val="2"/>
        <scheme val="minor"/>
      </rPr>
      <t>110</t>
    </r>
    <r>
      <rPr>
        <sz val="20"/>
        <color theme="1"/>
        <rFont val="Calibri"/>
        <family val="2"/>
        <scheme val="minor"/>
      </rPr>
      <t xml:space="preserve"> sxs (126.5 cf)</t>
    </r>
  </si>
  <si>
    <t>cut &amp; extract csg</t>
  </si>
  <si>
    <t>bot SQ perf holes</t>
  </si>
  <si>
    <r>
      <rPr>
        <sz val="20"/>
        <color rgb="FFFF0000"/>
        <rFont val="Calibri"/>
        <family val="2"/>
        <scheme val="minor"/>
      </rPr>
      <t>110</t>
    </r>
    <r>
      <rPr>
        <sz val="20"/>
        <color theme="1"/>
        <rFont val="Calibri"/>
        <family val="2"/>
        <scheme val="minor"/>
      </rPr>
      <t xml:space="preserve"> sxs (188.1 cf)</t>
    </r>
  </si>
  <si>
    <t>Prod within 1 mile ?</t>
  </si>
  <si>
    <r>
      <t>Plug below SQ (</t>
    </r>
    <r>
      <rPr>
        <sz val="20"/>
        <color rgb="FFFF0000"/>
        <rFont val="Calibri"/>
        <family val="2"/>
        <scheme val="minor"/>
      </rPr>
      <t>4</t>
    </r>
    <r>
      <rPr>
        <sz val="20"/>
        <color theme="1"/>
        <rFont val="Calibri"/>
        <family val="2"/>
        <scheme val="minor"/>
      </rPr>
      <t>)</t>
    </r>
  </si>
  <si>
    <r>
      <t>Niobrara SQ (</t>
    </r>
    <r>
      <rPr>
        <sz val="20"/>
        <color rgb="FFFF0000"/>
        <rFont val="Calibri"/>
        <family val="2"/>
        <scheme val="minor"/>
      </rPr>
      <t>3</t>
    </r>
    <r>
      <rPr>
        <sz val="20"/>
        <color theme="1"/>
        <rFont val="Calibri"/>
        <family val="2"/>
        <scheme val="minor"/>
      </rPr>
      <t>)</t>
    </r>
  </si>
  <si>
    <r>
      <t>Sussex SQ (</t>
    </r>
    <r>
      <rPr>
        <sz val="20"/>
        <color rgb="FFFF0000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)</t>
    </r>
  </si>
  <si>
    <r>
      <t>Fox Hills plug (</t>
    </r>
    <r>
      <rPr>
        <sz val="20"/>
        <color rgb="FFFF0000"/>
        <rFont val="Calibri"/>
        <family val="2"/>
        <scheme val="minor"/>
      </rPr>
      <t>1</t>
    </r>
    <r>
      <rPr>
        <sz val="20"/>
        <color theme="1"/>
        <rFont val="Calibri"/>
        <family val="2"/>
        <scheme val="minor"/>
      </rPr>
      <t>)</t>
    </r>
  </si>
  <si>
    <r>
      <t>(</t>
    </r>
    <r>
      <rPr>
        <sz val="20"/>
        <color rgb="FFFF0000"/>
        <rFont val="Calibri"/>
        <family val="2"/>
        <scheme val="minor"/>
      </rPr>
      <t>1</t>
    </r>
    <r>
      <rPr>
        <sz val="20"/>
        <color theme="1"/>
        <rFont val="Calibri"/>
        <family val="2"/>
        <scheme val="minor"/>
      </rPr>
      <t xml:space="preserve">)Type III cmt w/ cello flake and CaCl2 as deemed necessary, mixed at 14.8 ppg and 1.33 cf/sx. </t>
    </r>
  </si>
  <si>
    <r>
      <t>(</t>
    </r>
    <r>
      <rPr>
        <sz val="20"/>
        <color rgb="FFFF0000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)"G" cmt w/ 0.25 pps cello flake, 0.4% CD-32, 0.4% ASA-301 mixed at 15.8 ppg and 1.15 cf/sx.</t>
    </r>
  </si>
  <si>
    <r>
      <t>(</t>
    </r>
    <r>
      <rPr>
        <sz val="20"/>
        <color rgb="FFFF0000"/>
        <rFont val="Calibri"/>
        <family val="2"/>
        <scheme val="minor"/>
      </rPr>
      <t>3</t>
    </r>
    <r>
      <rPr>
        <sz val="20"/>
        <color theme="1"/>
        <rFont val="Calibri"/>
        <family val="2"/>
        <scheme val="minor"/>
      </rPr>
      <t>)50/50 Poz "G" w/ 20% Si flour, 3% gel, 0.1% Na metasilicate &amp; 0.4% FL-52 (13.5 ppg &amp; 1.71 cf/sx).</t>
    </r>
  </si>
  <si>
    <r>
      <t>(</t>
    </r>
    <r>
      <rPr>
        <sz val="20"/>
        <color rgb="FFFF0000"/>
        <rFont val="Calibri"/>
        <family val="2"/>
        <scheme val="minor"/>
      </rPr>
      <t>4</t>
    </r>
    <r>
      <rPr>
        <sz val="20"/>
        <color theme="1"/>
        <rFont val="Calibri"/>
        <family val="2"/>
        <scheme val="minor"/>
      </rPr>
      <t>)"G" cmt w/ 20% Si flour, 0.4% CD-32, 0.4% ASA-301 &amp; R-3 (2:30 pump time, 15.8 ppg &amp; 1.38 cf/sx).</t>
    </r>
  </si>
  <si>
    <t>New cmt</t>
  </si>
  <si>
    <t>SQ'd perfs</t>
  </si>
  <si>
    <t>Exist cmt</t>
  </si>
  <si>
    <t>Cement Types</t>
  </si>
  <si>
    <t>cmt yield</t>
  </si>
  <si>
    <t>unsting hgt</t>
  </si>
  <si>
    <t>Inside Hgt</t>
  </si>
  <si>
    <t>6640'</t>
  </si>
  <si>
    <t>6670'</t>
  </si>
  <si>
    <t>6538'</t>
  </si>
  <si>
    <t>4340'</t>
  </si>
  <si>
    <t>4268'</t>
  </si>
  <si>
    <r>
      <t xml:space="preserve">Notes:  </t>
    </r>
    <r>
      <rPr>
        <b/>
        <sz val="16"/>
        <color rgb="FFFF0000"/>
        <rFont val="Calibri"/>
        <family val="2"/>
        <scheme val="minor"/>
      </rPr>
      <t>10.5</t>
    </r>
    <r>
      <rPr>
        <b/>
        <sz val="16"/>
        <color theme="1"/>
        <rFont val="Calibri"/>
        <family val="2"/>
        <scheme val="minor"/>
      </rPr>
      <t>" calipered hole diameter</t>
    </r>
  </si>
  <si>
    <t>Fox Hills</t>
  </si>
  <si>
    <r>
      <t>(</t>
    </r>
    <r>
      <rPr>
        <sz val="20"/>
        <color rgb="FFFF0000"/>
        <rFont val="Calibri"/>
        <family val="2"/>
        <scheme val="minor"/>
      </rPr>
      <t>5</t>
    </r>
    <r>
      <rPr>
        <sz val="20"/>
        <color theme="1"/>
        <rFont val="Calibri"/>
        <family val="2"/>
        <scheme val="minor"/>
      </rPr>
      <t>)Neat "G" cmt (15.8 ppg and 1.15 cf/sx).</t>
    </r>
  </si>
  <si>
    <t>Niobrara TOP</t>
  </si>
  <si>
    <t>0-1500'</t>
  </si>
  <si>
    <t>1500-6500'</t>
  </si>
  <si>
    <t>SQ &gt;6500'</t>
  </si>
  <si>
    <t>Plug &gt; 6500'</t>
  </si>
  <si>
    <t>Dump Bailer</t>
  </si>
  <si>
    <t>EXISTING</t>
  </si>
  <si>
    <t>PROPOSED</t>
  </si>
  <si>
    <t>490 sxs</t>
  </si>
  <si>
    <t>110 sxs</t>
  </si>
  <si>
    <t>6984'</t>
  </si>
  <si>
    <r>
      <rPr>
        <sz val="20"/>
        <color rgb="FFFF0000"/>
        <rFont val="Calibri"/>
        <family val="2"/>
        <scheme val="minor"/>
      </rPr>
      <t>25</t>
    </r>
    <r>
      <rPr>
        <sz val="20"/>
        <color theme="1"/>
        <rFont val="Calibri"/>
        <family val="2"/>
        <scheme val="minor"/>
      </rPr>
      <t xml:space="preserve"> sxs (34.5 cf)</t>
    </r>
  </si>
  <si>
    <t>25 sxs</t>
  </si>
  <si>
    <t>Fehrn 1-28</t>
  </si>
  <si>
    <t>API# 05-123-08835</t>
  </si>
  <si>
    <t>Wins# 87864</t>
  </si>
  <si>
    <t>Spud 8/10/1976</t>
  </si>
  <si>
    <t>KB</t>
  </si>
  <si>
    <t>12'</t>
  </si>
  <si>
    <t>825'</t>
  </si>
  <si>
    <t>713'</t>
  </si>
  <si>
    <t>1402'</t>
  </si>
  <si>
    <t>4518'</t>
  </si>
  <si>
    <t>4768'</t>
  </si>
  <si>
    <t>4922'</t>
  </si>
  <si>
    <t>4932'</t>
  </si>
  <si>
    <t>450 sxs</t>
  </si>
  <si>
    <t>6450'</t>
  </si>
  <si>
    <t>7193'</t>
  </si>
  <si>
    <t>7272'-7337'</t>
  </si>
  <si>
    <t>7485'-7499'</t>
  </si>
  <si>
    <t>MTD</t>
  </si>
  <si>
    <t>8063'</t>
  </si>
  <si>
    <t>J Sand perfs</t>
  </si>
  <si>
    <t>7923'-7965'</t>
  </si>
  <si>
    <t>7973'</t>
  </si>
  <si>
    <t>Shoe</t>
  </si>
  <si>
    <t>8062'</t>
  </si>
  <si>
    <t>350 sxs</t>
  </si>
  <si>
    <t>3856'</t>
  </si>
  <si>
    <t xml:space="preserve">Notes: </t>
  </si>
  <si>
    <t xml:space="preserve">Notes:  </t>
  </si>
  <si>
    <t>Liner</t>
  </si>
  <si>
    <t>Exist Cmt</t>
  </si>
  <si>
    <t>New Cmt</t>
  </si>
  <si>
    <r>
      <rPr>
        <b/>
        <i/>
        <sz val="20"/>
        <color theme="1"/>
        <rFont val="Calibri"/>
        <family val="2"/>
        <scheme val="minor"/>
      </rPr>
      <t>Exist</t>
    </r>
    <r>
      <rPr>
        <b/>
        <sz val="20"/>
        <color theme="1"/>
        <rFont val="Calibri"/>
        <family val="2"/>
        <scheme val="minor"/>
      </rPr>
      <t xml:space="preserve"> CIBP</t>
    </r>
  </si>
  <si>
    <t>New CIBP</t>
  </si>
  <si>
    <r>
      <rPr>
        <b/>
        <i/>
        <sz val="20"/>
        <color theme="1"/>
        <rFont val="Calibri"/>
        <family val="2"/>
        <scheme val="minor"/>
      </rPr>
      <t>Exist</t>
    </r>
    <r>
      <rPr>
        <b/>
        <sz val="20"/>
        <color theme="1"/>
        <rFont val="Calibri"/>
        <family val="2"/>
        <scheme val="minor"/>
      </rPr>
      <t xml:space="preserve"> RBP</t>
    </r>
  </si>
  <si>
    <r>
      <rPr>
        <b/>
        <i/>
        <sz val="20"/>
        <color theme="1"/>
        <rFont val="Calibri"/>
        <family val="2"/>
        <scheme val="minor"/>
      </rPr>
      <t>New</t>
    </r>
    <r>
      <rPr>
        <b/>
        <sz val="20"/>
        <color theme="1"/>
        <rFont val="Calibri"/>
        <family val="2"/>
        <scheme val="minor"/>
      </rPr>
      <t xml:space="preserve"> RBP</t>
    </r>
  </si>
  <si>
    <t>Sanjel Cement Recipes</t>
  </si>
  <si>
    <r>
      <t>(</t>
    </r>
    <r>
      <rPr>
        <sz val="20"/>
        <color rgb="FFFF0000"/>
        <rFont val="Calibri"/>
        <family val="2"/>
        <scheme val="minor"/>
      </rPr>
      <t>1</t>
    </r>
    <r>
      <rPr>
        <sz val="20"/>
        <color theme="1"/>
        <rFont val="Calibri"/>
        <family val="2"/>
        <scheme val="minor"/>
      </rPr>
      <t>)Type III+0.3% CFL-3+0.3% CFR-2+0.25 lb/sk Polyflake, 14.8 ppg &amp; 1.33 cf/sk.</t>
    </r>
  </si>
  <si>
    <t>Surface to 2500'</t>
  </si>
  <si>
    <t>P&amp;A Plug/SQ</t>
  </si>
  <si>
    <r>
      <t>(</t>
    </r>
    <r>
      <rPr>
        <sz val="20"/>
        <color rgb="FFFF0000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)0:1:0 'G'+0.5% CFR-2+0.2% FMC+0.5% LWA+0.25 lb/sk Polyflake, 15.8 ppg &amp; 1.15 cf/sk.</t>
    </r>
  </si>
  <si>
    <t>2500' to 6500'</t>
  </si>
  <si>
    <t>Braidenhead</t>
  </si>
  <si>
    <r>
      <t>(</t>
    </r>
    <r>
      <rPr>
        <sz val="20"/>
        <color rgb="FFFF0000"/>
        <rFont val="Calibri"/>
        <family val="2"/>
        <scheme val="minor"/>
      </rPr>
      <t>3</t>
    </r>
    <r>
      <rPr>
        <sz val="20"/>
        <color theme="1"/>
        <rFont val="Calibri"/>
        <family val="2"/>
        <scheme val="minor"/>
      </rPr>
      <t>)1:1 'Poz G'+0.6% CFL-2+0.5% CFR+0.6% SMS+0.2% SPC-2+0.4% LTR (</t>
    </r>
    <r>
      <rPr>
        <b/>
        <i/>
        <sz val="20"/>
        <color theme="1"/>
        <rFont val="Calibri"/>
        <family val="2"/>
        <scheme val="minor"/>
      </rPr>
      <t>6 hr TT</t>
    </r>
    <r>
      <rPr>
        <sz val="20"/>
        <color theme="1"/>
        <rFont val="Calibri"/>
        <family val="2"/>
        <scheme val="minor"/>
      </rPr>
      <t>), 14.6 ppg &amp; 1.12 cf/sk.</t>
    </r>
  </si>
  <si>
    <t>Sussex-Shannon</t>
  </si>
  <si>
    <t>P&amp;A SQ</t>
  </si>
  <si>
    <r>
      <t>(</t>
    </r>
    <r>
      <rPr>
        <sz val="20"/>
        <color rgb="FFFF0000"/>
        <rFont val="Calibri"/>
        <family val="2"/>
        <scheme val="minor"/>
      </rPr>
      <t>4</t>
    </r>
    <r>
      <rPr>
        <sz val="20"/>
        <color theme="1"/>
        <rFont val="Calibri"/>
        <family val="2"/>
        <scheme val="minor"/>
      </rPr>
      <t>)1:1:3 'Poz G Gel'+20% silica+0.4% CFL-3+0.4% CFR-2+0.1% SMS, 13.5 ppg &amp; 1.66 cf/sk.</t>
    </r>
  </si>
  <si>
    <t>&gt; 6500'</t>
  </si>
  <si>
    <t>P&amp;A Plug</t>
  </si>
  <si>
    <r>
      <t>(</t>
    </r>
    <r>
      <rPr>
        <sz val="20"/>
        <color rgb="FFFF0000"/>
        <rFont val="Calibri"/>
        <family val="2"/>
        <scheme val="minor"/>
      </rPr>
      <t>5</t>
    </r>
    <r>
      <rPr>
        <sz val="20"/>
        <color theme="1"/>
        <rFont val="Calibri"/>
        <family val="2"/>
        <scheme val="minor"/>
      </rPr>
      <t>)Thermal 35 +0.5% CFR-2+0.25% FMC, 15.6 ppg &amp; 1.51 cf/sk.</t>
    </r>
  </si>
  <si>
    <r>
      <t>(</t>
    </r>
    <r>
      <rPr>
        <sz val="20"/>
        <color rgb="FFFF0000"/>
        <rFont val="Calibri"/>
        <family val="2"/>
        <scheme val="minor"/>
      </rPr>
      <t>6</t>
    </r>
    <r>
      <rPr>
        <sz val="20"/>
        <color theme="1"/>
        <rFont val="Calibri"/>
        <family val="2"/>
        <scheme val="minor"/>
      </rPr>
      <t>)Neat "G" cmt (15.8 ppg and 1.15 cf/sk).</t>
    </r>
  </si>
  <si>
    <r>
      <rPr>
        <b/>
        <i/>
        <sz val="20"/>
        <color theme="1"/>
        <rFont val="Calibri"/>
        <family val="2"/>
        <scheme val="minor"/>
      </rPr>
      <t>NOTE:</t>
    </r>
    <r>
      <rPr>
        <sz val="20"/>
        <color theme="1"/>
        <rFont val="Calibri"/>
        <family val="2"/>
        <scheme val="minor"/>
      </rPr>
      <t xml:space="preserve">  the deepest water well</t>
    </r>
  </si>
  <si>
    <t>4-1/2" casing shoe</t>
  </si>
  <si>
    <t>2-7/8" Liner TOP</t>
  </si>
  <si>
    <t>2-7/8" Liner shoe</t>
  </si>
  <si>
    <t>CBL primary cmt TOP</t>
  </si>
  <si>
    <t>3-7/8" TD</t>
  </si>
  <si>
    <t>Stub Plug MUD calculation</t>
  </si>
  <si>
    <t xml:space="preserve">CF, surf csg </t>
  </si>
  <si>
    <t>CF, open hole</t>
  </si>
  <si>
    <t>CF, prod csg</t>
  </si>
  <si>
    <r>
      <t>total CF,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0070C0"/>
        <rFont val="Calibri"/>
        <family val="2"/>
        <scheme val="minor"/>
      </rPr>
      <t>BBLs</t>
    </r>
  </si>
  <si>
    <t>tot HGT</t>
  </si>
  <si>
    <t>200 sxs</t>
  </si>
  <si>
    <t>cmt</t>
  </si>
  <si>
    <t>30 sxs</t>
  </si>
  <si>
    <t>POE 12-21A</t>
  </si>
  <si>
    <t>API# 05-123-16915</t>
  </si>
  <si>
    <t>Wins# 74936</t>
  </si>
  <si>
    <t>Spud 4/7/1993</t>
  </si>
  <si>
    <t>231'-543'</t>
  </si>
  <si>
    <t>405 sxs</t>
  </si>
  <si>
    <t>582'</t>
  </si>
  <si>
    <t>(nothing above)</t>
  </si>
  <si>
    <t>within a 1 mile radius is 526'.</t>
  </si>
  <si>
    <t>6424'</t>
  </si>
  <si>
    <t>7486'</t>
  </si>
  <si>
    <t>7151'-7310'</t>
  </si>
  <si>
    <t>7434'-7450'</t>
  </si>
  <si>
    <t>7580'</t>
  </si>
  <si>
    <t>8034'</t>
  </si>
  <si>
    <t>7890'-7930'</t>
  </si>
  <si>
    <t>8035'</t>
  </si>
  <si>
    <t>1126'</t>
  </si>
  <si>
    <t>4394'</t>
  </si>
  <si>
    <t>4580'</t>
  </si>
  <si>
    <t>7148'</t>
  </si>
  <si>
    <t>collars @</t>
  </si>
  <si>
    <t xml:space="preserve">leaks in casing </t>
  </si>
  <si>
    <t>3243'-3275'</t>
  </si>
  <si>
    <t>RBP set 2-5-2016</t>
  </si>
  <si>
    <t>7050'</t>
  </si>
  <si>
    <t>2 sxs SAND</t>
  </si>
  <si>
    <r>
      <t xml:space="preserve">Notes: </t>
    </r>
    <r>
      <rPr>
        <b/>
        <sz val="16"/>
        <color rgb="FFFF0000"/>
        <rFont val="Calibri"/>
        <family val="2"/>
        <scheme val="minor"/>
      </rPr>
      <t>10</t>
    </r>
    <r>
      <rPr>
        <b/>
        <sz val="16"/>
        <color theme="1"/>
        <rFont val="Calibri"/>
        <family val="2"/>
        <scheme val="minor"/>
      </rPr>
      <t>" caliper diameter 3200'.</t>
    </r>
  </si>
  <si>
    <t>3275'</t>
  </si>
  <si>
    <t>3230'</t>
  </si>
  <si>
    <t>BOC back side</t>
  </si>
  <si>
    <t>TOC back side</t>
  </si>
  <si>
    <t>20 sxs</t>
  </si>
  <si>
    <t>inside casing</t>
  </si>
  <si>
    <r>
      <t>Sussex PKR SQ (</t>
    </r>
    <r>
      <rPr>
        <sz val="20"/>
        <color rgb="FFFF0000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)</t>
    </r>
  </si>
  <si>
    <t>3325'</t>
  </si>
  <si>
    <t>3128'</t>
  </si>
  <si>
    <t>35 sxs Total</t>
  </si>
  <si>
    <t>15 sxs</t>
  </si>
  <si>
    <r>
      <rPr>
        <sz val="20"/>
        <color rgb="FFFF0000"/>
        <rFont val="Calibri"/>
        <family val="2"/>
        <scheme val="minor"/>
      </rPr>
      <t>35</t>
    </r>
    <r>
      <rPr>
        <sz val="20"/>
        <color theme="1"/>
        <rFont val="Calibri"/>
        <family val="2"/>
        <scheme val="minor"/>
      </rPr>
      <t xml:space="preserve"> sxs (41 cf)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</si>
</sst>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 tint="-0.1499679555650502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Horizontal"/>
    </fill>
    <fill>
      <patternFill patternType="lightHorizontal">
        <fgColor auto="1"/>
        <bgColor theme="3" tint="0.79995117038483843"/>
      </patternFill>
    </fill>
    <fill>
      <patternFill patternType="lightHorizontal">
        <bgColor theme="3" tint="0.79992065187536243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lightGrid"/>
    </fill>
    <fill>
      <patternFill patternType="darkHorizontal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darkVertical">
        <bgColor rgb="FF00B0F0"/>
      </patternFill>
    </fill>
    <fill>
      <patternFill patternType="darkVertical">
        <bgColor rgb="FFB1A0C7"/>
      </patternFill>
    </fill>
    <fill>
      <patternFill patternType="lightHorizontal">
        <bgColor rgb="FFE4DFEC"/>
      </patternFill>
    </fill>
    <fill>
      <patternFill patternType="darkGrid">
        <fgColor theme="9" tint="0.39988402966399123"/>
        <bgColor rgb="FFCCCC00"/>
      </patternFill>
    </fill>
    <fill>
      <patternFill patternType="solid">
        <fgColor rgb="FFE4DFEC"/>
        <bgColor theme="9" tint="0.39985351115451523"/>
      </patternFill>
    </fill>
    <fill>
      <patternFill patternType="lightHorizontal">
        <bgColor auto="1"/>
      </patternFill>
    </fill>
    <fill>
      <patternFill patternType="lightHorizontal">
        <fgColor auto="1"/>
      </patternFill>
    </fill>
    <fill>
      <patternFill patternType="lightHorizontal">
        <fgColor auto="1"/>
        <bgColor theme="3" tint="0.79992065187536243"/>
      </patternFill>
    </fill>
  </fills>
  <borders count="53">
    <border>
      <left/>
      <right/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 diagonalUp="1">
      <left style="thin">
        <color indexed="64"/>
      </left>
      <right style="thick">
        <color indexed="64"/>
      </right>
      <top/>
      <bottom style="thick">
        <color indexed="64"/>
      </bottom>
      <diagonal style="thick">
        <color indexed="64"/>
      </diagonal>
    </border>
    <border diagonalDown="1">
      <left style="thick">
        <color indexed="64"/>
      </left>
      <right style="thin">
        <color indexed="64"/>
      </right>
      <top/>
      <bottom style="thick">
        <color indexed="64"/>
      </bottom>
      <diagonal style="thick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 diagonalDown="1">
      <left style="thick">
        <color indexed="64"/>
      </left>
      <right/>
      <top style="thick">
        <color indexed="64"/>
      </top>
      <bottom style="thick">
        <color indexed="64"/>
      </bottom>
      <diagonal style="thick">
        <color indexed="64"/>
      </diagonal>
    </border>
    <border diagonalUp="1" diagonalDown="1">
      <left/>
      <right/>
      <top style="thick">
        <color indexed="64"/>
      </top>
      <bottom style="thick">
        <color indexed="64"/>
      </bottom>
      <diagonal style="thick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 diagonalUp="1" diagonalDown="1">
      <left/>
      <right/>
      <top/>
      <bottom/>
      <diagonal style="thick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 diagonalUp="1">
      <left style="thin">
        <color indexed="64"/>
      </left>
      <right/>
      <top/>
      <bottom style="thick">
        <color indexed="64"/>
      </bottom>
      <diagonal style="thick">
        <color indexed="64"/>
      </diagonal>
    </border>
    <border>
      <left style="thick">
        <color theme="1"/>
      </left>
      <right style="double">
        <color rgb="FFFF0000"/>
      </right>
      <top/>
      <bottom/>
      <diagonal/>
    </border>
    <border>
      <left style="double">
        <color rgb="FFFF0000"/>
      </left>
      <right style="thick">
        <color indexed="64"/>
      </right>
      <top/>
      <bottom/>
      <diagonal/>
    </border>
    <border>
      <left style="thin">
        <color auto="1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 diagonalUp="1">
      <left style="thin">
        <color auto="1"/>
      </left>
      <right style="double">
        <color rgb="FFFF0000"/>
      </right>
      <top/>
      <bottom style="double">
        <color rgb="FFFF0000"/>
      </bottom>
      <diagonal style="double">
        <color rgb="FFFF0000"/>
      </diagonal>
    </border>
    <border diagonalDown="1">
      <left style="double">
        <color rgb="FFFF0000"/>
      </left>
      <right style="thin">
        <color auto="1"/>
      </right>
      <top/>
      <bottom style="double">
        <color rgb="FFFF0000"/>
      </bottom>
      <diagonal style="double">
        <color rgb="FFFF0000"/>
      </diagonal>
    </border>
    <border>
      <left/>
      <right style="double">
        <color rgb="FFFF0000"/>
      </right>
      <top/>
      <bottom/>
      <diagonal/>
    </border>
  </borders>
  <cellStyleXfs count="1">
    <xf numFmtId="0" fontId="0" fillId="0" borderId="0"/>
  </cellStyleXfs>
  <cellXfs count="498">
    <xf numFmtId="0" fontId="0" fillId="0" borderId="0" xfId="0"/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Fill="1" applyBorder="1"/>
    <xf numFmtId="0" fontId="1" fillId="0" borderId="0" xfId="0" applyFont="1"/>
    <xf numFmtId="0" fontId="0" fillId="0" borderId="0" xfId="0" applyFill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8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3" borderId="9" xfId="0" applyFill="1" applyBorder="1" applyAlignment="1">
      <alignment horizontal="center" vertical="center"/>
    </xf>
    <xf numFmtId="0" fontId="0" fillId="3" borderId="10" xfId="0" applyFill="1" applyBorder="1"/>
    <xf numFmtId="2" fontId="1" fillId="3" borderId="9" xfId="0" applyNumberFormat="1" applyFont="1" applyFill="1" applyBorder="1"/>
    <xf numFmtId="2" fontId="1" fillId="3" borderId="9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2" fontId="0" fillId="7" borderId="0" xfId="0" applyNumberFormat="1" applyFill="1"/>
    <xf numFmtId="0" fontId="1" fillId="8" borderId="3" xfId="0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7" borderId="0" xfId="0" applyFont="1" applyFill="1"/>
    <xf numFmtId="2" fontId="0" fillId="3" borderId="7" xfId="0" applyNumberFormat="1" applyFill="1" applyBorder="1"/>
    <xf numFmtId="0" fontId="1" fillId="2" borderId="5" xfId="0" applyFont="1" applyFill="1" applyBorder="1"/>
    <xf numFmtId="0" fontId="0" fillId="2" borderId="5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/>
    <xf numFmtId="0" fontId="0" fillId="11" borderId="3" xfId="0" applyFill="1" applyBorder="1" applyAlignment="1">
      <alignment horizontal="center" vertical="center"/>
    </xf>
    <xf numFmtId="0" fontId="1" fillId="5" borderId="1" xfId="0" applyFont="1" applyFill="1" applyBorder="1"/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/>
    <xf numFmtId="0" fontId="0" fillId="2" borderId="4" xfId="0" applyFill="1" applyBorder="1"/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/>
    <xf numFmtId="0" fontId="6" fillId="0" borderId="0" xfId="0" applyFont="1" applyAlignment="1">
      <alignment horizontal="center" vertical="center"/>
    </xf>
    <xf numFmtId="0" fontId="0" fillId="0" borderId="5" xfId="0" applyFill="1" applyBorder="1"/>
    <xf numFmtId="0" fontId="0" fillId="2" borderId="10" xfId="0" applyFill="1" applyBorder="1"/>
    <xf numFmtId="0" fontId="0" fillId="0" borderId="0" xfId="0" applyFill="1" applyAlignment="1">
      <alignment horizontal="center" vertical="center"/>
    </xf>
    <xf numFmtId="0" fontId="1" fillId="0" borderId="4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0" fillId="10" borderId="3" xfId="0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/>
    <xf numFmtId="0" fontId="0" fillId="10" borderId="4" xfId="0" applyFill="1" applyBorder="1"/>
    <xf numFmtId="2" fontId="1" fillId="10" borderId="9" xfId="0" applyNumberFormat="1" applyFont="1" applyFill="1" applyBorder="1"/>
    <xf numFmtId="0" fontId="0" fillId="11" borderId="5" xfId="0" applyFill="1" applyBorder="1"/>
    <xf numFmtId="0" fontId="0" fillId="11" borderId="0" xfId="0" applyFill="1"/>
    <xf numFmtId="0" fontId="0" fillId="13" borderId="3" xfId="0" applyFill="1" applyBorder="1" applyAlignment="1">
      <alignment horizontal="center" vertical="center"/>
    </xf>
    <xf numFmtId="0" fontId="1" fillId="11" borderId="4" xfId="0" applyFont="1" applyFill="1" applyBorder="1"/>
    <xf numFmtId="0" fontId="1" fillId="11" borderId="10" xfId="0" applyFont="1" applyFill="1" applyBorder="1"/>
    <xf numFmtId="0" fontId="1" fillId="2" borderId="0" xfId="0" applyFont="1" applyFill="1" applyBorder="1"/>
    <xf numFmtId="0" fontId="0" fillId="11" borderId="0" xfId="0" applyFill="1" applyBorder="1"/>
    <xf numFmtId="0" fontId="1" fillId="11" borderId="2" xfId="0" applyFont="1" applyFill="1" applyBorder="1"/>
    <xf numFmtId="0" fontId="1" fillId="11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2" fontId="10" fillId="0" borderId="0" xfId="0" applyNumberFormat="1" applyFont="1"/>
    <xf numFmtId="0" fontId="10" fillId="6" borderId="0" xfId="0" applyFont="1" applyFill="1"/>
    <xf numFmtId="2" fontId="10" fillId="6" borderId="0" xfId="0" applyNumberFormat="1" applyFont="1" applyFill="1" applyAlignment="1">
      <alignment horizontal="center"/>
    </xf>
    <xf numFmtId="2" fontId="10" fillId="6" borderId="0" xfId="0" applyNumberFormat="1" applyFont="1" applyFill="1"/>
    <xf numFmtId="2" fontId="10" fillId="0" borderId="0" xfId="0" applyNumberFormat="1" applyFont="1" applyFill="1" applyAlignment="1">
      <alignment horizontal="center"/>
    </xf>
    <xf numFmtId="0" fontId="1" fillId="4" borderId="18" xfId="0" applyFont="1" applyFill="1" applyBorder="1"/>
    <xf numFmtId="0" fontId="1" fillId="11" borderId="5" xfId="0" applyFont="1" applyFill="1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0" borderId="0" xfId="0" applyFont="1"/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1" fillId="14" borderId="5" xfId="0" applyFont="1" applyFill="1" applyBorder="1"/>
    <xf numFmtId="0" fontId="2" fillId="14" borderId="0" xfId="0" applyFont="1" applyFill="1" applyAlignment="1">
      <alignment horizontal="center"/>
    </xf>
    <xf numFmtId="2" fontId="5" fillId="0" borderId="0" xfId="0" applyNumberFormat="1" applyFont="1" applyAlignment="1"/>
    <xf numFmtId="0" fontId="10" fillId="0" borderId="0" xfId="0" applyFont="1" applyFill="1" applyAlignment="1">
      <alignment horizontal="left"/>
    </xf>
    <xf numFmtId="0" fontId="2" fillId="15" borderId="6" xfId="0" applyFont="1" applyFill="1" applyBorder="1"/>
    <xf numFmtId="0" fontId="2" fillId="15" borderId="15" xfId="0" applyFont="1" applyFill="1" applyBorder="1"/>
    <xf numFmtId="0" fontId="2" fillId="15" borderId="6" xfId="0" applyFont="1" applyFill="1" applyBorder="1" applyAlignment="1">
      <alignment horizontal="right"/>
    </xf>
    <xf numFmtId="0" fontId="2" fillId="17" borderId="6" xfId="0" applyFont="1" applyFill="1" applyBorder="1"/>
    <xf numFmtId="0" fontId="2" fillId="17" borderId="6" xfId="0" applyFont="1" applyFill="1" applyBorder="1" applyAlignment="1">
      <alignment horizontal="right"/>
    </xf>
    <xf numFmtId="0" fontId="2" fillId="17" borderId="38" xfId="0" applyFont="1" applyFill="1" applyBorder="1" applyAlignment="1">
      <alignment horizontal="right"/>
    </xf>
    <xf numFmtId="0" fontId="2" fillId="17" borderId="15" xfId="0" applyFont="1" applyFill="1" applyBorder="1" applyAlignment="1">
      <alignment horizontal="right"/>
    </xf>
    <xf numFmtId="0" fontId="15" fillId="17" borderId="37" xfId="0" applyFont="1" applyFill="1" applyBorder="1" applyAlignment="1">
      <alignment horizontal="left"/>
    </xf>
    <xf numFmtId="0" fontId="15" fillId="15" borderId="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" fillId="15" borderId="22" xfId="0" applyFont="1" applyFill="1" applyBorder="1"/>
    <xf numFmtId="0" fontId="1" fillId="15" borderId="0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1" fillId="17" borderId="22" xfId="0" applyFont="1" applyFill="1" applyBorder="1"/>
    <xf numFmtId="0" fontId="1" fillId="17" borderId="0" xfId="0" applyFont="1" applyFill="1" applyBorder="1"/>
    <xf numFmtId="0" fontId="16" fillId="17" borderId="0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16" fillId="17" borderId="27" xfId="0" applyFont="1" applyFill="1" applyBorder="1" applyAlignment="1">
      <alignment horizontal="center"/>
    </xf>
    <xf numFmtId="0" fontId="16" fillId="17" borderId="16" xfId="0" applyFont="1" applyFill="1" applyBorder="1" applyAlignment="1">
      <alignment horizontal="center"/>
    </xf>
    <xf numFmtId="0" fontId="1" fillId="15" borderId="0" xfId="0" applyFont="1" applyFill="1" applyBorder="1"/>
    <xf numFmtId="0" fontId="1" fillId="15" borderId="16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18" fillId="15" borderId="16" xfId="0" applyFont="1" applyFill="1" applyBorder="1"/>
    <xf numFmtId="0" fontId="18" fillId="15" borderId="0" xfId="0" applyFont="1" applyFill="1" applyBorder="1"/>
    <xf numFmtId="0" fontId="2" fillId="15" borderId="0" xfId="0" applyFont="1" applyFill="1" applyBorder="1"/>
    <xf numFmtId="0" fontId="2" fillId="17" borderId="16" xfId="0" applyFont="1" applyFill="1" applyBorder="1"/>
    <xf numFmtId="0" fontId="2" fillId="17" borderId="0" xfId="0" applyFont="1" applyFill="1" applyBorder="1"/>
    <xf numFmtId="0" fontId="2" fillId="17" borderId="11" xfId="0" applyFont="1" applyFill="1" applyBorder="1"/>
    <xf numFmtId="164" fontId="1" fillId="15" borderId="30" xfId="0" applyNumberFormat="1" applyFont="1" applyFill="1" applyBorder="1"/>
    <xf numFmtId="164" fontId="1" fillId="15" borderId="32" xfId="0" applyNumberFormat="1" applyFont="1" applyFill="1" applyBorder="1"/>
    <xf numFmtId="0" fontId="1" fillId="15" borderId="16" xfId="0" applyFont="1" applyFill="1" applyBorder="1"/>
    <xf numFmtId="0" fontId="2" fillId="15" borderId="0" xfId="0" applyFont="1" applyFill="1" applyBorder="1" applyAlignment="1">
      <alignment horizontal="center" wrapText="1"/>
    </xf>
    <xf numFmtId="0" fontId="1" fillId="19" borderId="0" xfId="0" applyFont="1" applyFill="1" applyBorder="1"/>
    <xf numFmtId="0" fontId="2" fillId="19" borderId="0" xfId="0" applyFont="1" applyFill="1" applyBorder="1"/>
    <xf numFmtId="0" fontId="1" fillId="15" borderId="11" xfId="0" applyFont="1" applyFill="1" applyBorder="1"/>
    <xf numFmtId="0" fontId="1" fillId="17" borderId="11" xfId="0" applyFont="1" applyFill="1" applyBorder="1"/>
    <xf numFmtId="0" fontId="1" fillId="17" borderId="16" xfId="0" applyFont="1" applyFill="1" applyBorder="1"/>
    <xf numFmtId="0" fontId="2" fillId="17" borderId="27" xfId="0" applyFont="1" applyFill="1" applyBorder="1" applyAlignment="1">
      <alignment horizontal="center" wrapText="1"/>
    </xf>
    <xf numFmtId="0" fontId="1" fillId="17" borderId="29" xfId="0" applyFont="1" applyFill="1" applyBorder="1" applyAlignment="1">
      <alignment wrapText="1"/>
    </xf>
    <xf numFmtId="0" fontId="1" fillId="17" borderId="30" xfId="0" applyFont="1" applyFill="1" applyBorder="1"/>
    <xf numFmtId="0" fontId="1" fillId="17" borderId="29" xfId="0" applyFont="1" applyFill="1" applyBorder="1"/>
    <xf numFmtId="0" fontId="2" fillId="17" borderId="30" xfId="0" applyFont="1" applyFill="1" applyBorder="1" applyAlignment="1">
      <alignment horizontal="center"/>
    </xf>
    <xf numFmtId="0" fontId="1" fillId="20" borderId="30" xfId="0" applyFont="1" applyFill="1" applyBorder="1"/>
    <xf numFmtId="0" fontId="1" fillId="20" borderId="16" xfId="0" applyFont="1" applyFill="1" applyBorder="1"/>
    <xf numFmtId="0" fontId="2" fillId="15" borderId="2" xfId="0" applyFont="1" applyFill="1" applyBorder="1" applyAlignment="1">
      <alignment horizontal="center"/>
    </xf>
    <xf numFmtId="0" fontId="2" fillId="15" borderId="19" xfId="0" applyFont="1" applyFill="1" applyBorder="1"/>
    <xf numFmtId="2" fontId="1" fillId="15" borderId="2" xfId="0" applyNumberFormat="1" applyFont="1" applyFill="1" applyBorder="1" applyAlignment="1">
      <alignment horizontal="center"/>
    </xf>
    <xf numFmtId="0" fontId="1" fillId="15" borderId="31" xfId="0" applyFont="1" applyFill="1" applyBorder="1"/>
    <xf numFmtId="2" fontId="1" fillId="15" borderId="33" xfId="0" applyNumberFormat="1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35" xfId="0" applyFont="1" applyFill="1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166" fontId="17" fillId="15" borderId="0" xfId="0" applyNumberFormat="1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/>
    </xf>
    <xf numFmtId="0" fontId="2" fillId="15" borderId="36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31" xfId="0" applyFont="1" applyFill="1" applyBorder="1"/>
    <xf numFmtId="2" fontId="1" fillId="17" borderId="33" xfId="0" applyNumberFormat="1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19" fillId="17" borderId="2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 wrapText="1"/>
    </xf>
    <xf numFmtId="166" fontId="19" fillId="17" borderId="11" xfId="0" applyNumberFormat="1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/>
    </xf>
    <xf numFmtId="166" fontId="19" fillId="17" borderId="16" xfId="0" applyNumberFormat="1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/>
    <xf numFmtId="0" fontId="1" fillId="12" borderId="0" xfId="0" applyFont="1" applyFill="1" applyBorder="1"/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1" fillId="4" borderId="40" xfId="0" applyFont="1" applyFill="1" applyBorder="1"/>
    <xf numFmtId="0" fontId="1" fillId="5" borderId="40" xfId="0" applyFont="1" applyFill="1" applyBorder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15" fillId="17" borderId="6" xfId="0" applyFont="1" applyFill="1" applyBorder="1" applyAlignment="1">
      <alignment horizontal="left"/>
    </xf>
    <xf numFmtId="0" fontId="16" fillId="17" borderId="0" xfId="0" applyFont="1" applyFill="1" applyBorder="1" applyAlignment="1">
      <alignment horizontal="center" wrapText="1"/>
    </xf>
    <xf numFmtId="0" fontId="1" fillId="17" borderId="0" xfId="0" applyFont="1" applyFill="1" applyBorder="1" applyAlignment="1">
      <alignment horizontal="center" wrapText="1"/>
    </xf>
    <xf numFmtId="0" fontId="2" fillId="17" borderId="38" xfId="0" applyFont="1" applyFill="1" applyBorder="1"/>
    <xf numFmtId="0" fontId="1" fillId="20" borderId="11" xfId="0" applyFont="1" applyFill="1" applyBorder="1"/>
    <xf numFmtId="0" fontId="1" fillId="17" borderId="11" xfId="0" applyFont="1" applyFill="1" applyBorder="1" applyAlignment="1">
      <alignment horizontal="center"/>
    </xf>
    <xf numFmtId="0" fontId="1" fillId="0" borderId="16" xfId="0" applyFont="1" applyFill="1" applyBorder="1"/>
    <xf numFmtId="0" fontId="15" fillId="0" borderId="0" xfId="0" applyFont="1" applyFill="1" applyBorder="1"/>
    <xf numFmtId="0" fontId="1" fillId="20" borderId="22" xfId="0" applyFont="1" applyFill="1" applyBorder="1"/>
    <xf numFmtId="0" fontId="2" fillId="17" borderId="20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1" fillId="21" borderId="0" xfId="0" applyFont="1" applyFill="1" applyBorder="1"/>
    <xf numFmtId="0" fontId="2" fillId="21" borderId="41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6" xfId="0" applyFont="1" applyFill="1" applyBorder="1"/>
    <xf numFmtId="0" fontId="2" fillId="21" borderId="38" xfId="0" applyFont="1" applyFill="1" applyBorder="1"/>
    <xf numFmtId="0" fontId="1" fillId="21" borderId="11" xfId="0" applyFont="1" applyFill="1" applyBorder="1"/>
    <xf numFmtId="0" fontId="1" fillId="21" borderId="11" xfId="0" applyFont="1" applyFill="1" applyBorder="1" applyAlignment="1">
      <alignment horizontal="center"/>
    </xf>
    <xf numFmtId="0" fontId="2" fillId="21" borderId="16" xfId="0" applyFont="1" applyFill="1" applyBorder="1"/>
    <xf numFmtId="0" fontId="1" fillId="21" borderId="16" xfId="0" applyFont="1" applyFill="1" applyBorder="1"/>
    <xf numFmtId="0" fontId="1" fillId="21" borderId="16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0" fontId="16" fillId="21" borderId="0" xfId="0" applyFont="1" applyFill="1" applyBorder="1" applyAlignment="1">
      <alignment horizontal="center" wrapText="1"/>
    </xf>
    <xf numFmtId="0" fontId="1" fillId="21" borderId="0" xfId="0" applyFont="1" applyFill="1" applyBorder="1" applyAlignment="1">
      <alignment horizontal="center" wrapText="1"/>
    </xf>
    <xf numFmtId="0" fontId="2" fillId="21" borderId="27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 wrapText="1"/>
    </xf>
    <xf numFmtId="0" fontId="1" fillId="21" borderId="29" xfId="0" applyFont="1" applyFill="1" applyBorder="1" applyAlignment="1">
      <alignment wrapText="1"/>
    </xf>
    <xf numFmtId="0" fontId="1" fillId="21" borderId="28" xfId="0" applyFont="1" applyFill="1" applyBorder="1" applyAlignment="1">
      <alignment horizontal="center"/>
    </xf>
    <xf numFmtId="0" fontId="2" fillId="21" borderId="36" xfId="0" applyFont="1" applyFill="1" applyBorder="1" applyAlignment="1">
      <alignment horizontal="center"/>
    </xf>
    <xf numFmtId="0" fontId="1" fillId="21" borderId="31" xfId="0" applyFont="1" applyFill="1" applyBorder="1"/>
    <xf numFmtId="2" fontId="1" fillId="21" borderId="33" xfId="0" applyNumberFormat="1" applyFont="1" applyFill="1" applyBorder="1" applyAlignment="1">
      <alignment horizontal="center"/>
    </xf>
    <xf numFmtId="0" fontId="15" fillId="21" borderId="6" xfId="0" applyFont="1" applyFill="1" applyBorder="1" applyAlignment="1">
      <alignment horizontal="left"/>
    </xf>
    <xf numFmtId="0" fontId="2" fillId="21" borderId="6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center"/>
    </xf>
    <xf numFmtId="0" fontId="15" fillId="21" borderId="37" xfId="0" applyFont="1" applyFill="1" applyBorder="1" applyAlignment="1">
      <alignment horizontal="left"/>
    </xf>
    <xf numFmtId="0" fontId="1" fillId="21" borderId="30" xfId="0" applyFont="1" applyFill="1" applyBorder="1"/>
    <xf numFmtId="0" fontId="1" fillId="21" borderId="31" xfId="0" applyFont="1" applyFill="1" applyBorder="1" applyAlignment="1">
      <alignment horizontal="center"/>
    </xf>
    <xf numFmtId="0" fontId="2" fillId="21" borderId="0" xfId="0" applyFont="1" applyFill="1" applyBorder="1"/>
    <xf numFmtId="0" fontId="19" fillId="21" borderId="0" xfId="0" applyFont="1" applyFill="1" applyBorder="1" applyAlignment="1">
      <alignment horizontal="center"/>
    </xf>
    <xf numFmtId="0" fontId="19" fillId="21" borderId="2" xfId="0" applyFont="1" applyFill="1" applyBorder="1" applyAlignment="1">
      <alignment horizontal="center"/>
    </xf>
    <xf numFmtId="0" fontId="1" fillId="21" borderId="29" xfId="0" applyFont="1" applyFill="1" applyBorder="1"/>
    <xf numFmtId="0" fontId="1" fillId="21" borderId="19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wrapText="1"/>
    </xf>
    <xf numFmtId="166" fontId="19" fillId="21" borderId="11" xfId="0" applyNumberFormat="1" applyFont="1" applyFill="1" applyBorder="1" applyAlignment="1">
      <alignment horizontal="center"/>
    </xf>
    <xf numFmtId="0" fontId="19" fillId="21" borderId="33" xfId="0" applyFont="1" applyFill="1" applyBorder="1" applyAlignment="1">
      <alignment horizontal="center"/>
    </xf>
    <xf numFmtId="166" fontId="19" fillId="21" borderId="16" xfId="0" applyNumberFormat="1" applyFont="1" applyFill="1" applyBorder="1" applyAlignment="1">
      <alignment horizontal="center"/>
    </xf>
    <xf numFmtId="0" fontId="19" fillId="21" borderId="17" xfId="0" applyFont="1" applyFill="1" applyBorder="1" applyAlignment="1">
      <alignment horizontal="center"/>
    </xf>
    <xf numFmtId="0" fontId="2" fillId="21" borderId="11" xfId="0" applyFont="1" applyFill="1" applyBorder="1"/>
    <xf numFmtId="0" fontId="2" fillId="21" borderId="38" xfId="0" applyFont="1" applyFill="1" applyBorder="1" applyAlignment="1">
      <alignment horizontal="right"/>
    </xf>
    <xf numFmtId="0" fontId="16" fillId="21" borderId="27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right"/>
    </xf>
    <xf numFmtId="0" fontId="16" fillId="21" borderId="16" xfId="0" applyFont="1" applyFill="1" applyBorder="1" applyAlignment="1">
      <alignment horizontal="center"/>
    </xf>
    <xf numFmtId="0" fontId="1" fillId="21" borderId="27" xfId="0" applyFont="1" applyFill="1" applyBorder="1" applyAlignment="1">
      <alignment horizontal="center"/>
    </xf>
    <xf numFmtId="0" fontId="15" fillId="19" borderId="37" xfId="0" applyFont="1" applyFill="1" applyBorder="1" applyAlignment="1">
      <alignment horizontal="left"/>
    </xf>
    <xf numFmtId="0" fontId="16" fillId="19" borderId="27" xfId="0" applyFont="1" applyFill="1" applyBorder="1" applyAlignment="1">
      <alignment horizontal="center" wrapText="1"/>
    </xf>
    <xf numFmtId="0" fontId="1" fillId="19" borderId="27" xfId="0" applyFont="1" applyFill="1" applyBorder="1" applyAlignment="1">
      <alignment horizontal="center" wrapText="1"/>
    </xf>
    <xf numFmtId="0" fontId="2" fillId="19" borderId="27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 wrapText="1"/>
    </xf>
    <xf numFmtId="0" fontId="1" fillId="19" borderId="29" xfId="0" applyFont="1" applyFill="1" applyBorder="1" applyAlignment="1">
      <alignment wrapText="1"/>
    </xf>
    <xf numFmtId="0" fontId="1" fillId="19" borderId="28" xfId="0" applyFont="1" applyFill="1" applyBorder="1" applyAlignment="1">
      <alignment horizontal="center"/>
    </xf>
    <xf numFmtId="0" fontId="2" fillId="19" borderId="36" xfId="0" applyFont="1" applyFill="1" applyBorder="1" applyAlignment="1">
      <alignment horizontal="center"/>
    </xf>
    <xf numFmtId="0" fontId="2" fillId="19" borderId="6" xfId="0" applyFont="1" applyFill="1" applyBorder="1" applyAlignment="1">
      <alignment horizontal="right"/>
    </xf>
    <xf numFmtId="0" fontId="1" fillId="19" borderId="30" xfId="0" applyFont="1" applyFill="1" applyBorder="1"/>
    <xf numFmtId="0" fontId="1" fillId="19" borderId="31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9" fillId="19" borderId="2" xfId="0" applyFont="1" applyFill="1" applyBorder="1" applyAlignment="1">
      <alignment horizontal="center"/>
    </xf>
    <xf numFmtId="0" fontId="1" fillId="19" borderId="29" xfId="0" applyFont="1" applyFill="1" applyBorder="1"/>
    <xf numFmtId="0" fontId="1" fillId="19" borderId="19" xfId="0" applyFont="1" applyFill="1" applyBorder="1" applyAlignment="1">
      <alignment horizontal="center"/>
    </xf>
    <xf numFmtId="0" fontId="2" fillId="19" borderId="30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 wrapText="1"/>
    </xf>
    <xf numFmtId="0" fontId="1" fillId="19" borderId="11" xfId="0" applyFont="1" applyFill="1" applyBorder="1"/>
    <xf numFmtId="166" fontId="19" fillId="19" borderId="11" xfId="0" applyNumberFormat="1" applyFont="1" applyFill="1" applyBorder="1" applyAlignment="1">
      <alignment horizontal="center"/>
    </xf>
    <xf numFmtId="0" fontId="19" fillId="19" borderId="33" xfId="0" applyFont="1" applyFill="1" applyBorder="1" applyAlignment="1">
      <alignment horizontal="center"/>
    </xf>
    <xf numFmtId="0" fontId="1" fillId="19" borderId="16" xfId="0" applyFont="1" applyFill="1" applyBorder="1"/>
    <xf numFmtId="0" fontId="1" fillId="19" borderId="16" xfId="0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0" fontId="19" fillId="19" borderId="17" xfId="0" applyFont="1" applyFill="1" applyBorder="1" applyAlignment="1">
      <alignment horizontal="center"/>
    </xf>
    <xf numFmtId="0" fontId="2" fillId="19" borderId="6" xfId="0" applyFont="1" applyFill="1" applyBorder="1"/>
    <xf numFmtId="0" fontId="2" fillId="19" borderId="38" xfId="0" applyFont="1" applyFill="1" applyBorder="1" applyAlignment="1">
      <alignment horizontal="right"/>
    </xf>
    <xf numFmtId="0" fontId="2" fillId="19" borderId="15" xfId="0" applyFont="1" applyFill="1" applyBorder="1" applyAlignment="1">
      <alignment horizontal="right"/>
    </xf>
    <xf numFmtId="0" fontId="16" fillId="19" borderId="27" xfId="0" applyFont="1" applyFill="1" applyBorder="1" applyAlignment="1">
      <alignment horizontal="center"/>
    </xf>
    <xf numFmtId="0" fontId="16" fillId="19" borderId="16" xfId="0" applyFont="1" applyFill="1" applyBorder="1" applyAlignment="1">
      <alignment horizontal="center"/>
    </xf>
    <xf numFmtId="0" fontId="2" fillId="19" borderId="11" xfId="0" applyFont="1" applyFill="1" applyBorder="1"/>
    <xf numFmtId="0" fontId="1" fillId="19" borderId="27" xfId="0" applyFont="1" applyFill="1" applyBorder="1" applyAlignment="1">
      <alignment horizontal="center"/>
    </xf>
    <xf numFmtId="0" fontId="2" fillId="19" borderId="16" xfId="0" applyFont="1" applyFill="1" applyBorder="1"/>
    <xf numFmtId="0" fontId="21" fillId="15" borderId="21" xfId="0" applyFont="1" applyFill="1" applyBorder="1" applyAlignment="1">
      <alignment horizontal="left"/>
    </xf>
    <xf numFmtId="0" fontId="21" fillId="17" borderId="21" xfId="0" applyFont="1" applyFill="1" applyBorder="1"/>
    <xf numFmtId="0" fontId="21" fillId="21" borderId="21" xfId="0" applyFont="1" applyFill="1" applyBorder="1"/>
    <xf numFmtId="0" fontId="10" fillId="18" borderId="0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2" fillId="18" borderId="16" xfId="0" applyFont="1" applyFill="1" applyBorder="1" applyAlignment="1">
      <alignment horizontal="center"/>
    </xf>
    <xf numFmtId="164" fontId="11" fillId="18" borderId="27" xfId="0" applyNumberFormat="1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164" fontId="11" fillId="18" borderId="11" xfId="0" applyNumberFormat="1" applyFont="1" applyFill="1" applyBorder="1" applyAlignment="1">
      <alignment horizontal="center"/>
    </xf>
    <xf numFmtId="164" fontId="11" fillId="18" borderId="28" xfId="0" applyNumberFormat="1" applyFont="1" applyFill="1" applyBorder="1" applyAlignment="1">
      <alignment horizontal="center"/>
    </xf>
    <xf numFmtId="164" fontId="11" fillId="18" borderId="19" xfId="0" applyNumberFormat="1" applyFont="1" applyFill="1" applyBorder="1" applyAlignment="1">
      <alignment horizontal="center"/>
    </xf>
    <xf numFmtId="164" fontId="11" fillId="18" borderId="29" xfId="0" applyNumberFormat="1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166" fontId="10" fillId="15" borderId="11" xfId="0" applyNumberFormat="1" applyFont="1" applyFill="1" applyBorder="1" applyAlignment="1">
      <alignment horizontal="center"/>
    </xf>
    <xf numFmtId="1" fontId="10" fillId="15" borderId="33" xfId="0" applyNumberFormat="1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0" fontId="10" fillId="19" borderId="0" xfId="0" applyFont="1" applyFill="1"/>
    <xf numFmtId="0" fontId="10" fillId="15" borderId="0" xfId="0" applyFont="1" applyFill="1" applyBorder="1"/>
    <xf numFmtId="166" fontId="22" fillId="15" borderId="0" xfId="0" applyNumberFormat="1" applyFont="1" applyFill="1" applyBorder="1" applyAlignment="1">
      <alignment horizontal="center"/>
    </xf>
    <xf numFmtId="166" fontId="22" fillId="15" borderId="2" xfId="0" applyNumberFormat="1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166" fontId="10" fillId="19" borderId="11" xfId="0" applyNumberFormat="1" applyFont="1" applyFill="1" applyBorder="1" applyAlignment="1">
      <alignment horizontal="center"/>
    </xf>
    <xf numFmtId="166" fontId="10" fillId="19" borderId="33" xfId="0" applyNumberFormat="1" applyFont="1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10" fillId="18" borderId="6" xfId="0" applyFont="1" applyFill="1" applyBorder="1" applyAlignment="1">
      <alignment horizontal="center"/>
    </xf>
    <xf numFmtId="0" fontId="10" fillId="19" borderId="30" xfId="0" applyFont="1" applyFill="1" applyBorder="1" applyAlignment="1">
      <alignment horizontal="center"/>
    </xf>
    <xf numFmtId="0" fontId="10" fillId="19" borderId="0" xfId="0" applyFont="1" applyFill="1" applyBorder="1"/>
    <xf numFmtId="0" fontId="10" fillId="19" borderId="30" xfId="0" applyFont="1" applyFill="1" applyBorder="1"/>
    <xf numFmtId="0" fontId="10" fillId="16" borderId="11" xfId="0" applyFont="1" applyFill="1" applyBorder="1" applyAlignment="1">
      <alignment horizontal="center"/>
    </xf>
    <xf numFmtId="166" fontId="10" fillId="19" borderId="0" xfId="0" applyNumberFormat="1" applyFont="1" applyFill="1" applyBorder="1" applyAlignment="1">
      <alignment horizontal="center"/>
    </xf>
    <xf numFmtId="1" fontId="10" fillId="19" borderId="2" xfId="0" applyNumberFormat="1" applyFont="1" applyFill="1" applyBorder="1" applyAlignment="1">
      <alignment horizontal="center"/>
    </xf>
    <xf numFmtId="0" fontId="10" fillId="16" borderId="16" xfId="0" applyFont="1" applyFill="1" applyBorder="1" applyAlignment="1">
      <alignment horizontal="center"/>
    </xf>
    <xf numFmtId="164" fontId="11" fillId="16" borderId="31" xfId="0" applyNumberFormat="1" applyFont="1" applyFill="1" applyBorder="1" applyAlignment="1">
      <alignment horizontal="center"/>
    </xf>
    <xf numFmtId="164" fontId="11" fillId="16" borderId="11" xfId="0" applyNumberFormat="1" applyFont="1" applyFill="1" applyBorder="1" applyAlignment="1">
      <alignment horizontal="center"/>
    </xf>
    <xf numFmtId="164" fontId="11" fillId="16" borderId="32" xfId="0" applyNumberFormat="1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17" borderId="30" xfId="0" applyFont="1" applyFill="1" applyBorder="1"/>
    <xf numFmtId="0" fontId="10" fillId="17" borderId="31" xfId="0" applyFont="1" applyFill="1" applyBorder="1" applyAlignment="1">
      <alignment horizontal="center"/>
    </xf>
    <xf numFmtId="166" fontId="10" fillId="17" borderId="11" xfId="0" applyNumberFormat="1" applyFont="1" applyFill="1" applyBorder="1" applyAlignment="1">
      <alignment horizontal="center"/>
    </xf>
    <xf numFmtId="166" fontId="10" fillId="17" borderId="33" xfId="0" applyNumberFormat="1" applyFont="1" applyFill="1" applyBorder="1" applyAlignment="1">
      <alignment horizontal="center"/>
    </xf>
    <xf numFmtId="0" fontId="10" fillId="16" borderId="6" xfId="0" applyFont="1" applyFill="1" applyBorder="1" applyAlignment="1">
      <alignment horizontal="center"/>
    </xf>
    <xf numFmtId="0" fontId="10" fillId="17" borderId="30" xfId="0" applyFont="1" applyFill="1" applyBorder="1" applyAlignment="1">
      <alignment horizontal="center"/>
    </xf>
    <xf numFmtId="0" fontId="10" fillId="20" borderId="0" xfId="0" applyFont="1" applyFill="1" applyBorder="1"/>
    <xf numFmtId="0" fontId="10" fillId="17" borderId="0" xfId="0" applyFont="1" applyFill="1" applyBorder="1"/>
    <xf numFmtId="166" fontId="10" fillId="17" borderId="0" xfId="0" applyNumberFormat="1" applyFont="1" applyFill="1" applyBorder="1" applyAlignment="1">
      <alignment horizontal="center"/>
    </xf>
    <xf numFmtId="1" fontId="10" fillId="17" borderId="2" xfId="0" applyNumberFormat="1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166" fontId="10" fillId="21" borderId="11" xfId="0" applyNumberFormat="1" applyFont="1" applyFill="1" applyBorder="1" applyAlignment="1">
      <alignment horizontal="center"/>
    </xf>
    <xf numFmtId="166" fontId="10" fillId="21" borderId="33" xfId="0" applyNumberFormat="1" applyFont="1" applyFill="1" applyBorder="1" applyAlignment="1">
      <alignment horizontal="center"/>
    </xf>
    <xf numFmtId="0" fontId="10" fillId="21" borderId="30" xfId="0" applyFont="1" applyFill="1" applyBorder="1" applyAlignment="1">
      <alignment horizontal="center"/>
    </xf>
    <xf numFmtId="166" fontId="10" fillId="21" borderId="0" xfId="0" applyNumberFormat="1" applyFont="1" applyFill="1" applyBorder="1" applyAlignment="1">
      <alignment horizontal="center"/>
    </xf>
    <xf numFmtId="1" fontId="10" fillId="21" borderId="2" xfId="0" applyNumberFormat="1" applyFont="1" applyFill="1" applyBorder="1" applyAlignment="1">
      <alignment horizontal="center"/>
    </xf>
    <xf numFmtId="0" fontId="10" fillId="15" borderId="16" xfId="0" applyFont="1" applyFill="1" applyBorder="1" applyAlignment="1">
      <alignment horizontal="center"/>
    </xf>
    <xf numFmtId="0" fontId="10" fillId="0" borderId="0" xfId="0" applyFont="1" applyBorder="1"/>
    <xf numFmtId="0" fontId="0" fillId="11" borderId="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5" borderId="42" xfId="0" applyFont="1" applyFill="1" applyBorder="1"/>
    <xf numFmtId="2" fontId="8" fillId="0" borderId="0" xfId="0" applyNumberFormat="1" applyFont="1" applyAlignment="1">
      <alignment horizontal="right"/>
    </xf>
    <xf numFmtId="1" fontId="10" fillId="19" borderId="11" xfId="0" applyNumberFormat="1" applyFont="1" applyFill="1" applyBorder="1" applyAlignment="1">
      <alignment horizontal="center"/>
    </xf>
    <xf numFmtId="1" fontId="10" fillId="19" borderId="33" xfId="0" applyNumberFormat="1" applyFont="1" applyFill="1" applyBorder="1" applyAlignment="1">
      <alignment horizontal="center"/>
    </xf>
    <xf numFmtId="1" fontId="10" fillId="17" borderId="11" xfId="0" applyNumberFormat="1" applyFont="1" applyFill="1" applyBorder="1" applyAlignment="1">
      <alignment horizontal="center"/>
    </xf>
    <xf numFmtId="1" fontId="10" fillId="17" borderId="33" xfId="0" applyNumberFormat="1" applyFont="1" applyFill="1" applyBorder="1" applyAlignment="1">
      <alignment horizontal="center"/>
    </xf>
    <xf numFmtId="1" fontId="10" fillId="21" borderId="11" xfId="0" applyNumberFormat="1" applyFont="1" applyFill="1" applyBorder="1" applyAlignment="1">
      <alignment horizontal="center"/>
    </xf>
    <xf numFmtId="1" fontId="10" fillId="21" borderId="33" xfId="0" applyNumberFormat="1" applyFont="1" applyFill="1" applyBorder="1" applyAlignment="1">
      <alignment horizontal="center"/>
    </xf>
    <xf numFmtId="1" fontId="10" fillId="15" borderId="11" xfId="0" applyNumberFormat="1" applyFont="1" applyFill="1" applyBorder="1" applyAlignment="1">
      <alignment horizontal="center"/>
    </xf>
    <xf numFmtId="1" fontId="17" fillId="15" borderId="0" xfId="0" applyNumberFormat="1" applyFont="1" applyFill="1" applyBorder="1" applyAlignment="1">
      <alignment horizontal="center"/>
    </xf>
    <xf numFmtId="1" fontId="2" fillId="15" borderId="27" xfId="0" applyNumberFormat="1" applyFont="1" applyFill="1" applyBorder="1" applyAlignment="1">
      <alignment horizontal="center"/>
    </xf>
    <xf numFmtId="1" fontId="22" fillId="15" borderId="0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 horizontal="center"/>
    </xf>
    <xf numFmtId="1" fontId="19" fillId="19" borderId="0" xfId="0" applyNumberFormat="1" applyFont="1" applyFill="1" applyBorder="1" applyAlignment="1">
      <alignment horizontal="center"/>
    </xf>
    <xf numFmtId="1" fontId="10" fillId="19" borderId="0" xfId="0" applyNumberFormat="1" applyFont="1" applyFill="1" applyBorder="1" applyAlignment="1">
      <alignment horizontal="center"/>
    </xf>
    <xf numFmtId="1" fontId="19" fillId="19" borderId="11" xfId="0" applyNumberFormat="1" applyFont="1" applyFill="1" applyBorder="1" applyAlignment="1">
      <alignment horizontal="center"/>
    </xf>
    <xf numFmtId="1" fontId="1" fillId="0" borderId="0" xfId="0" applyNumberFormat="1" applyFont="1"/>
    <xf numFmtId="1" fontId="2" fillId="0" borderId="0" xfId="0" applyNumberFormat="1" applyFont="1" applyFill="1" applyBorder="1" applyAlignment="1">
      <alignment horizontal="center"/>
    </xf>
    <xf numFmtId="1" fontId="2" fillId="17" borderId="22" xfId="0" applyNumberFormat="1" applyFont="1" applyFill="1" applyBorder="1" applyAlignment="1">
      <alignment horizontal="center"/>
    </xf>
    <xf numFmtId="1" fontId="1" fillId="17" borderId="11" xfId="0" applyNumberFormat="1" applyFont="1" applyFill="1" applyBorder="1"/>
    <xf numFmtId="1" fontId="1" fillId="17" borderId="16" xfId="0" applyNumberFormat="1" applyFont="1" applyFill="1" applyBorder="1" applyAlignment="1">
      <alignment horizontal="center"/>
    </xf>
    <xf numFmtId="1" fontId="2" fillId="17" borderId="27" xfId="0" applyNumberFormat="1" applyFont="1" applyFill="1" applyBorder="1" applyAlignment="1">
      <alignment horizontal="center"/>
    </xf>
    <xf numFmtId="1" fontId="19" fillId="17" borderId="0" xfId="0" applyNumberFormat="1" applyFont="1" applyFill="1" applyBorder="1" applyAlignment="1">
      <alignment horizontal="center"/>
    </xf>
    <xf numFmtId="1" fontId="10" fillId="17" borderId="0" xfId="0" applyNumberFormat="1" applyFont="1" applyFill="1" applyBorder="1" applyAlignment="1">
      <alignment horizontal="center"/>
    </xf>
    <xf numFmtId="1" fontId="19" fillId="17" borderId="11" xfId="0" applyNumberFormat="1" applyFont="1" applyFill="1" applyBorder="1" applyAlignment="1">
      <alignment horizontal="center"/>
    </xf>
    <xf numFmtId="1" fontId="19" fillId="17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21" borderId="0" xfId="0" applyNumberFormat="1" applyFont="1" applyFill="1" applyBorder="1" applyAlignment="1">
      <alignment horizontal="center"/>
    </xf>
    <xf numFmtId="1" fontId="1" fillId="21" borderId="11" xfId="0" applyNumberFormat="1" applyFont="1" applyFill="1" applyBorder="1"/>
    <xf numFmtId="1" fontId="1" fillId="21" borderId="16" xfId="0" applyNumberFormat="1" applyFont="1" applyFill="1" applyBorder="1" applyAlignment="1">
      <alignment horizontal="center"/>
    </xf>
    <xf numFmtId="1" fontId="2" fillId="21" borderId="27" xfId="0" applyNumberFormat="1" applyFont="1" applyFill="1" applyBorder="1" applyAlignment="1">
      <alignment horizontal="center"/>
    </xf>
    <xf numFmtId="1" fontId="19" fillId="21" borderId="0" xfId="0" applyNumberFormat="1" applyFont="1" applyFill="1" applyBorder="1" applyAlignment="1">
      <alignment horizontal="center"/>
    </xf>
    <xf numFmtId="1" fontId="10" fillId="21" borderId="0" xfId="0" applyNumberFormat="1" applyFont="1" applyFill="1" applyBorder="1" applyAlignment="1">
      <alignment horizontal="center"/>
    </xf>
    <xf numFmtId="1" fontId="19" fillId="21" borderId="11" xfId="0" applyNumberFormat="1" applyFont="1" applyFill="1" applyBorder="1" applyAlignment="1">
      <alignment horizontal="center"/>
    </xf>
    <xf numFmtId="1" fontId="17" fillId="15" borderId="2" xfId="0" applyNumberFormat="1" applyFont="1" applyFill="1" applyBorder="1" applyAlignment="1">
      <alignment horizontal="center"/>
    </xf>
    <xf numFmtId="1" fontId="2" fillId="15" borderId="36" xfId="0" applyNumberFormat="1" applyFont="1" applyFill="1" applyBorder="1" applyAlignment="1">
      <alignment horizontal="center"/>
    </xf>
    <xf numFmtId="1" fontId="22" fillId="15" borderId="2" xfId="0" applyNumberFormat="1" applyFont="1" applyFill="1" applyBorder="1" applyAlignment="1">
      <alignment horizontal="center"/>
    </xf>
    <xf numFmtId="1" fontId="2" fillId="19" borderId="36" xfId="0" applyNumberFormat="1" applyFont="1" applyFill="1" applyBorder="1" applyAlignment="1">
      <alignment horizontal="center"/>
    </xf>
    <xf numFmtId="1" fontId="19" fillId="19" borderId="2" xfId="0" applyNumberFormat="1" applyFont="1" applyFill="1" applyBorder="1" applyAlignment="1">
      <alignment horizontal="center"/>
    </xf>
    <xf numFmtId="1" fontId="19" fillId="19" borderId="33" xfId="0" applyNumberFormat="1" applyFont="1" applyFill="1" applyBorder="1" applyAlignment="1">
      <alignment horizontal="center"/>
    </xf>
    <xf numFmtId="1" fontId="2" fillId="17" borderId="35" xfId="0" applyNumberFormat="1" applyFont="1" applyFill="1" applyBorder="1" applyAlignment="1">
      <alignment horizontal="center"/>
    </xf>
    <xf numFmtId="1" fontId="1" fillId="17" borderId="33" xfId="0" applyNumberFormat="1" applyFont="1" applyFill="1" applyBorder="1" applyAlignment="1">
      <alignment horizontal="center"/>
    </xf>
    <xf numFmtId="1" fontId="1" fillId="17" borderId="17" xfId="0" applyNumberFormat="1" applyFont="1" applyFill="1" applyBorder="1" applyAlignment="1">
      <alignment horizontal="center"/>
    </xf>
    <xf numFmtId="1" fontId="2" fillId="17" borderId="36" xfId="0" applyNumberFormat="1" applyFont="1" applyFill="1" applyBorder="1" applyAlignment="1">
      <alignment horizontal="center"/>
    </xf>
    <xf numFmtId="1" fontId="19" fillId="17" borderId="2" xfId="0" applyNumberFormat="1" applyFont="1" applyFill="1" applyBorder="1" applyAlignment="1">
      <alignment horizontal="center"/>
    </xf>
    <xf numFmtId="1" fontId="19" fillId="17" borderId="33" xfId="0" applyNumberFormat="1" applyFont="1" applyFill="1" applyBorder="1" applyAlignment="1">
      <alignment horizontal="center"/>
    </xf>
    <xf numFmtId="1" fontId="19" fillId="17" borderId="17" xfId="0" applyNumberFormat="1" applyFont="1" applyFill="1" applyBorder="1" applyAlignment="1">
      <alignment horizontal="center"/>
    </xf>
    <xf numFmtId="1" fontId="2" fillId="21" borderId="2" xfId="0" applyNumberFormat="1" applyFont="1" applyFill="1" applyBorder="1" applyAlignment="1">
      <alignment horizontal="center"/>
    </xf>
    <xf numFmtId="1" fontId="1" fillId="21" borderId="33" xfId="0" applyNumberFormat="1" applyFont="1" applyFill="1" applyBorder="1" applyAlignment="1">
      <alignment horizontal="center"/>
    </xf>
    <xf numFmtId="1" fontId="1" fillId="21" borderId="17" xfId="0" applyNumberFormat="1" applyFont="1" applyFill="1" applyBorder="1" applyAlignment="1">
      <alignment horizontal="center"/>
    </xf>
    <xf numFmtId="1" fontId="2" fillId="21" borderId="36" xfId="0" applyNumberFormat="1" applyFont="1" applyFill="1" applyBorder="1" applyAlignment="1">
      <alignment horizontal="center"/>
    </xf>
    <xf numFmtId="1" fontId="19" fillId="21" borderId="2" xfId="0" applyNumberFormat="1" applyFont="1" applyFill="1" applyBorder="1" applyAlignment="1">
      <alignment horizontal="center"/>
    </xf>
    <xf numFmtId="1" fontId="19" fillId="21" borderId="33" xfId="0" applyNumberFormat="1" applyFont="1" applyFill="1" applyBorder="1" applyAlignment="1">
      <alignment horizontal="center"/>
    </xf>
    <xf numFmtId="0" fontId="0" fillId="14" borderId="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49" fontId="10" fillId="0" borderId="0" xfId="0" applyNumberFormat="1" applyFont="1"/>
    <xf numFmtId="0" fontId="1" fillId="22" borderId="13" xfId="0" applyFont="1" applyFill="1" applyBorder="1"/>
    <xf numFmtId="0" fontId="7" fillId="0" borderId="0" xfId="0" applyFont="1" applyFill="1" applyBorder="1" applyAlignment="1">
      <alignment vertical="center"/>
    </xf>
    <xf numFmtId="164" fontId="8" fillId="2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" fillId="24" borderId="0" xfId="0" applyFont="1" applyFill="1" applyBorder="1"/>
    <xf numFmtId="0" fontId="8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horizontal="right"/>
    </xf>
    <xf numFmtId="164" fontId="11" fillId="19" borderId="27" xfId="0" applyNumberFormat="1" applyFont="1" applyFill="1" applyBorder="1" applyAlignment="1">
      <alignment horizontal="center"/>
    </xf>
    <xf numFmtId="0" fontId="1" fillId="19" borderId="0" xfId="0" applyFont="1" applyFill="1"/>
    <xf numFmtId="164" fontId="12" fillId="18" borderId="0" xfId="0" applyNumberFormat="1" applyFont="1" applyFill="1" applyBorder="1" applyAlignment="1">
      <alignment horizontal="center"/>
    </xf>
    <xf numFmtId="164" fontId="11" fillId="18" borderId="32" xfId="0" applyNumberFormat="1" applyFont="1" applyFill="1" applyBorder="1" applyAlignment="1">
      <alignment horizontal="center"/>
    </xf>
    <xf numFmtId="0" fontId="18" fillId="15" borderId="43" xfId="0" applyFont="1" applyFill="1" applyBorder="1"/>
    <xf numFmtId="164" fontId="12" fillId="16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/>
    <xf numFmtId="0" fontId="2" fillId="3" borderId="3" xfId="0" applyFont="1" applyFill="1" applyBorder="1" applyAlignment="1">
      <alignment horizontal="center" vertical="center"/>
    </xf>
    <xf numFmtId="0" fontId="26" fillId="0" borderId="0" xfId="0" applyFont="1"/>
    <xf numFmtId="0" fontId="2" fillId="1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" fillId="2" borderId="44" xfId="0" applyFont="1" applyFill="1" applyBorder="1"/>
    <xf numFmtId="2" fontId="10" fillId="0" borderId="0" xfId="0" applyNumberFormat="1" applyFont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" fontId="10" fillId="15" borderId="27" xfId="0" applyNumberFormat="1" applyFont="1" applyFill="1" applyBorder="1" applyAlignment="1">
      <alignment horizontal="right"/>
    </xf>
    <xf numFmtId="1" fontId="10" fillId="19" borderId="0" xfId="0" applyNumberFormat="1" applyFont="1" applyFill="1" applyBorder="1" applyAlignment="1">
      <alignment horizontal="right"/>
    </xf>
    <xf numFmtId="1" fontId="10" fillId="15" borderId="0" xfId="0" applyNumberFormat="1" applyFont="1" applyFill="1" applyBorder="1"/>
    <xf numFmtId="0" fontId="2" fillId="15" borderId="31" xfId="0" applyFont="1" applyFill="1" applyBorder="1"/>
    <xf numFmtId="1" fontId="10" fillId="15" borderId="11" xfId="0" applyNumberFormat="1" applyFont="1" applyFill="1" applyBorder="1"/>
    <xf numFmtId="1" fontId="22" fillId="15" borderId="33" xfId="0" applyNumberFormat="1" applyFont="1" applyFill="1" applyBorder="1" applyAlignment="1">
      <alignment horizontal="center"/>
    </xf>
    <xf numFmtId="0" fontId="19" fillId="1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27" borderId="44" xfId="0" applyFont="1" applyFill="1" applyBorder="1" applyAlignment="1">
      <alignment horizontal="center"/>
    </xf>
    <xf numFmtId="2" fontId="27" fillId="0" borderId="0" xfId="0" applyNumberFormat="1" applyFont="1"/>
    <xf numFmtId="0" fontId="25" fillId="0" borderId="0" xfId="0" applyFont="1" applyAlignment="1">
      <alignment horizontal="left"/>
    </xf>
    <xf numFmtId="0" fontId="0" fillId="14" borderId="0" xfId="0" applyFill="1" applyBorder="1" applyAlignment="1">
      <alignment horizontal="center" vertical="center"/>
    </xf>
    <xf numFmtId="0" fontId="1" fillId="14" borderId="0" xfId="0" applyFont="1" applyFill="1" applyBorder="1"/>
    <xf numFmtId="0" fontId="1" fillId="11" borderId="0" xfId="0" applyFont="1" applyFill="1" applyBorder="1"/>
    <xf numFmtId="0" fontId="0" fillId="14" borderId="6" xfId="0" applyFill="1" applyBorder="1" applyAlignment="1">
      <alignment horizontal="center" vertical="center"/>
    </xf>
    <xf numFmtId="0" fontId="1" fillId="14" borderId="10" xfId="0" applyFont="1" applyFill="1" applyBorder="1"/>
    <xf numFmtId="0" fontId="1" fillId="0" borderId="10" xfId="0" applyFont="1" applyFill="1" applyBorder="1"/>
    <xf numFmtId="0" fontId="1" fillId="19" borderId="46" xfId="0" applyFont="1" applyFill="1" applyBorder="1" applyAlignment="1">
      <alignment horizontal="center" vertical="center"/>
    </xf>
    <xf numFmtId="0" fontId="1" fillId="19" borderId="47" xfId="0" applyFont="1" applyFill="1" applyBorder="1"/>
    <xf numFmtId="0" fontId="2" fillId="14" borderId="6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0" fillId="0" borderId="0" xfId="0" applyFill="1" applyBorder="1"/>
    <xf numFmtId="0" fontId="0" fillId="14" borderId="0" xfId="0" applyFill="1" applyBorder="1"/>
    <xf numFmtId="0" fontId="23" fillId="14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20" fillId="14" borderId="0" xfId="0" applyFont="1" applyFill="1" applyBorder="1" applyAlignment="1">
      <alignment horizontal="center"/>
    </xf>
    <xf numFmtId="0" fontId="0" fillId="0" borderId="6" xfId="0" applyBorder="1"/>
    <xf numFmtId="0" fontId="2" fillId="19" borderId="48" xfId="0" applyFont="1" applyFill="1" applyBorder="1" applyAlignment="1">
      <alignment horizontal="center"/>
    </xf>
    <xf numFmtId="0" fontId="0" fillId="19" borderId="49" xfId="0" applyFill="1" applyBorder="1"/>
    <xf numFmtId="0" fontId="1" fillId="25" borderId="49" xfId="0" applyFont="1" applyFill="1" applyBorder="1"/>
    <xf numFmtId="0" fontId="0" fillId="19" borderId="50" xfId="0" applyFill="1" applyBorder="1"/>
    <xf numFmtId="0" fontId="0" fillId="19" borderId="51" xfId="0" applyFill="1" applyBorder="1"/>
    <xf numFmtId="2" fontId="0" fillId="25" borderId="52" xfId="0" applyNumberFormat="1" applyFill="1" applyBorder="1"/>
    <xf numFmtId="2" fontId="0" fillId="28" borderId="4" xfId="0" applyNumberFormat="1" applyFill="1" applyBorder="1"/>
    <xf numFmtId="2" fontId="0" fillId="28" borderId="3" xfId="0" applyNumberFormat="1" applyFill="1" applyBorder="1"/>
    <xf numFmtId="2" fontId="8" fillId="0" borderId="0" xfId="0" applyNumberFormat="1" applyFont="1"/>
    <xf numFmtId="2" fontId="0" fillId="29" borderId="0" xfId="0" applyNumberFormat="1" applyFont="1" applyFill="1"/>
    <xf numFmtId="0" fontId="1" fillId="30" borderId="10" xfId="0" applyFont="1" applyFill="1" applyBorder="1"/>
    <xf numFmtId="0" fontId="1" fillId="29" borderId="0" xfId="0" applyFont="1" applyFill="1"/>
    <xf numFmtId="0" fontId="2" fillId="11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/>
    <xf numFmtId="0" fontId="2" fillId="0" borderId="0" xfId="0" applyFont="1" applyFill="1" applyBorder="1" applyAlignment="1">
      <alignment vertical="center"/>
    </xf>
    <xf numFmtId="0" fontId="1" fillId="14" borderId="2" xfId="0" applyFont="1" applyFill="1" applyBorder="1"/>
    <xf numFmtId="0" fontId="2" fillId="14" borderId="6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1" fontId="19" fillId="21" borderId="16" xfId="0" applyNumberFormat="1" applyFont="1" applyFill="1" applyBorder="1" applyAlignment="1">
      <alignment horizontal="center"/>
    </xf>
    <xf numFmtId="1" fontId="19" fillId="21" borderId="17" xfId="0" applyNumberFormat="1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15" borderId="23" xfId="0" applyFont="1" applyFill="1" applyBorder="1" applyAlignment="1">
      <alignment horizontal="center"/>
    </xf>
    <xf numFmtId="0" fontId="24" fillId="15" borderId="24" xfId="0" applyFont="1" applyFill="1" applyBorder="1" applyAlignment="1">
      <alignment horizontal="center"/>
    </xf>
    <xf numFmtId="0" fontId="24" fillId="15" borderId="39" xfId="0" applyFont="1" applyFill="1" applyBorder="1" applyAlignment="1">
      <alignment horizontal="center"/>
    </xf>
    <xf numFmtId="0" fontId="14" fillId="15" borderId="23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/>
    </xf>
    <xf numFmtId="0" fontId="14" fillId="15" borderId="39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14" borderId="6" xfId="0" applyFill="1" applyBorder="1"/>
    <xf numFmtId="0" fontId="2" fillId="26" borderId="6" xfId="0" applyFont="1" applyFill="1" applyBorder="1" applyAlignment="1">
      <alignment horizontal="center"/>
    </xf>
    <xf numFmtId="0" fontId="2" fillId="26" borderId="2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E4DFEC"/>
      <color rgb="FFC5D9F1"/>
      <color rgb="FF00B0F0"/>
      <color rgb="FFB1A0C7"/>
      <color rgb="FFB8CCE4"/>
      <color rgb="FFFDE9D9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329495</xdr:colOff>
      <xdr:row>0</xdr:row>
      <xdr:rowOff>25400</xdr:rowOff>
    </xdr:from>
    <xdr:to>
      <xdr:col>10</xdr:col>
      <xdr:colOff>1235770</xdr:colOff>
      <xdr:row>0</xdr:row>
      <xdr:rowOff>577850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3002" y="25400"/>
          <a:ext cx="308138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76200</xdr:colOff>
      <xdr:row>85</xdr:row>
      <xdr:rowOff>76200</xdr:rowOff>
    </xdr:to>
    <xdr:sp macro="" textlink="">
      <xdr:nvSpPr>
        <xdr:cNvPr id="3" name="Oval 516"/>
        <xdr:cNvSpPr>
          <a:spLocks noChangeArrowheads="1"/>
        </xdr:cNvSpPr>
      </xdr:nvSpPr>
      <xdr:spPr bwMode="auto">
        <a:xfrm>
          <a:off x="10377985" y="328399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85</xdr:row>
      <xdr:rowOff>152400</xdr:rowOff>
    </xdr:from>
    <xdr:to>
      <xdr:col>10</xdr:col>
      <xdr:colOff>228600</xdr:colOff>
      <xdr:row>85</xdr:row>
      <xdr:rowOff>228600</xdr:rowOff>
    </xdr:to>
    <xdr:sp macro="" textlink="">
      <xdr:nvSpPr>
        <xdr:cNvPr id="4" name="Oval 516"/>
        <xdr:cNvSpPr>
          <a:spLocks noChangeArrowheads="1"/>
        </xdr:cNvSpPr>
      </xdr:nvSpPr>
      <xdr:spPr bwMode="auto">
        <a:xfrm>
          <a:off x="10530385" y="329923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85</xdr:row>
      <xdr:rowOff>304800</xdr:rowOff>
    </xdr:from>
    <xdr:to>
      <xdr:col>10</xdr:col>
      <xdr:colOff>381000</xdr:colOff>
      <xdr:row>85</xdr:row>
      <xdr:rowOff>381000</xdr:rowOff>
    </xdr:to>
    <xdr:sp macro="" textlink="">
      <xdr:nvSpPr>
        <xdr:cNvPr id="5" name="Oval 516"/>
        <xdr:cNvSpPr>
          <a:spLocks noChangeArrowheads="1"/>
        </xdr:cNvSpPr>
      </xdr:nvSpPr>
      <xdr:spPr bwMode="auto">
        <a:xfrm>
          <a:off x="10682785" y="331447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457200</xdr:colOff>
      <xdr:row>86</xdr:row>
      <xdr:rowOff>73356</xdr:rowOff>
    </xdr:from>
    <xdr:to>
      <xdr:col>10</xdr:col>
      <xdr:colOff>533400</xdr:colOff>
      <xdr:row>86</xdr:row>
      <xdr:rowOff>149556</xdr:rowOff>
    </xdr:to>
    <xdr:sp macro="" textlink="">
      <xdr:nvSpPr>
        <xdr:cNvPr id="6" name="Oval 516"/>
        <xdr:cNvSpPr>
          <a:spLocks noChangeArrowheads="1"/>
        </xdr:cNvSpPr>
      </xdr:nvSpPr>
      <xdr:spPr bwMode="auto">
        <a:xfrm>
          <a:off x="10835185" y="332971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609600</xdr:colOff>
      <xdr:row>86</xdr:row>
      <xdr:rowOff>225756</xdr:rowOff>
    </xdr:from>
    <xdr:to>
      <xdr:col>10</xdr:col>
      <xdr:colOff>685800</xdr:colOff>
      <xdr:row>86</xdr:row>
      <xdr:rowOff>301956</xdr:rowOff>
    </xdr:to>
    <xdr:sp macro="" textlink="">
      <xdr:nvSpPr>
        <xdr:cNvPr id="7" name="Oval 516"/>
        <xdr:cNvSpPr>
          <a:spLocks noChangeArrowheads="1"/>
        </xdr:cNvSpPr>
      </xdr:nvSpPr>
      <xdr:spPr bwMode="auto">
        <a:xfrm>
          <a:off x="10987585" y="334495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312761</xdr:colOff>
      <xdr:row>82</xdr:row>
      <xdr:rowOff>355410</xdr:rowOff>
    </xdr:from>
    <xdr:to>
      <xdr:col>12</xdr:col>
      <xdr:colOff>998561</xdr:colOff>
      <xdr:row>84</xdr:row>
      <xdr:rowOff>73499</xdr:rowOff>
    </xdr:to>
    <xdr:grpSp>
      <xdr:nvGrpSpPr>
        <xdr:cNvPr id="8" name="Group 548"/>
        <xdr:cNvGrpSpPr>
          <a:grpSpLocks/>
        </xdr:cNvGrpSpPr>
      </xdr:nvGrpSpPr>
      <xdr:grpSpPr bwMode="auto">
        <a:xfrm>
          <a:off x="15012537" y="32043806"/>
          <a:ext cx="685800" cy="485775"/>
          <a:chOff x="131" y="596"/>
          <a:chExt cx="35" cy="89"/>
        </a:xfrm>
      </xdr:grpSpPr>
      <xdr:grpSp>
        <xdr:nvGrpSpPr>
          <xdr:cNvPr id="9" name="Group 549"/>
          <xdr:cNvGrpSpPr>
            <a:grpSpLocks/>
          </xdr:cNvGrpSpPr>
        </xdr:nvGrpSpPr>
        <xdr:grpSpPr bwMode="auto">
          <a:xfrm>
            <a:off x="131" y="596"/>
            <a:ext cx="35" cy="36"/>
            <a:chOff x="131" y="596"/>
            <a:chExt cx="35" cy="36"/>
          </a:xfrm>
        </xdr:grpSpPr>
        <xdr:sp macro="" textlink="">
          <xdr:nvSpPr>
            <xdr:cNvPr id="29" name="Rectangle 550"/>
            <xdr:cNvSpPr>
              <a:spLocks noChangeArrowheads="1"/>
            </xdr:cNvSpPr>
          </xdr:nvSpPr>
          <xdr:spPr bwMode="auto">
            <a:xfrm>
              <a:off x="140" y="596"/>
              <a:ext cx="1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0" name="Rectangle 551"/>
            <xdr:cNvSpPr>
              <a:spLocks noChangeArrowheads="1"/>
            </xdr:cNvSpPr>
          </xdr:nvSpPr>
          <xdr:spPr bwMode="auto">
            <a:xfrm>
              <a:off x="135" y="604"/>
              <a:ext cx="2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1" name="Rectangle 552"/>
            <xdr:cNvSpPr>
              <a:spLocks noChangeArrowheads="1"/>
            </xdr:cNvSpPr>
          </xdr:nvSpPr>
          <xdr:spPr bwMode="auto">
            <a:xfrm>
              <a:off x="133" y="613"/>
              <a:ext cx="32" cy="1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2" name="Rectangle 553"/>
            <xdr:cNvSpPr>
              <a:spLocks noChangeArrowheads="1"/>
            </xdr:cNvSpPr>
          </xdr:nvSpPr>
          <xdr:spPr bwMode="auto">
            <a:xfrm>
              <a:off x="131" y="616"/>
              <a:ext cx="35" cy="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3" name="Rectangle 554"/>
            <xdr:cNvSpPr>
              <a:spLocks noChangeArrowheads="1"/>
            </xdr:cNvSpPr>
          </xdr:nvSpPr>
          <xdr:spPr bwMode="auto">
            <a:xfrm>
              <a:off x="131" y="621"/>
              <a:ext cx="35" cy="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4" name="Rectangle 555"/>
            <xdr:cNvSpPr>
              <a:spLocks noChangeArrowheads="1"/>
            </xdr:cNvSpPr>
          </xdr:nvSpPr>
          <xdr:spPr bwMode="auto">
            <a:xfrm>
              <a:off x="131" y="626"/>
              <a:ext cx="35" cy="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" name="Rectangle 556"/>
          <xdr:cNvSpPr>
            <a:spLocks noChangeArrowheads="1"/>
          </xdr:cNvSpPr>
        </xdr:nvSpPr>
        <xdr:spPr bwMode="auto">
          <a:xfrm>
            <a:off x="137" y="632"/>
            <a:ext cx="24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grpSp>
        <xdr:nvGrpSpPr>
          <xdr:cNvPr id="11" name="Group 557"/>
          <xdr:cNvGrpSpPr>
            <a:grpSpLocks/>
          </xdr:cNvGrpSpPr>
        </xdr:nvGrpSpPr>
        <xdr:grpSpPr bwMode="auto">
          <a:xfrm>
            <a:off x="161" y="633"/>
            <a:ext cx="5" cy="13"/>
            <a:chOff x="257" y="829"/>
            <a:chExt cx="8" cy="40"/>
          </a:xfrm>
        </xdr:grpSpPr>
        <xdr:sp macro="" textlink="">
          <xdr:nvSpPr>
            <xdr:cNvPr id="24" name="AutoShape 558"/>
            <xdr:cNvSpPr>
              <a:spLocks noChangeArrowheads="1"/>
            </xdr:cNvSpPr>
          </xdr:nvSpPr>
          <xdr:spPr bwMode="auto">
            <a:xfrm>
              <a:off x="257" y="829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5" name="AutoShape 559"/>
            <xdr:cNvSpPr>
              <a:spLocks noChangeArrowheads="1"/>
            </xdr:cNvSpPr>
          </xdr:nvSpPr>
          <xdr:spPr bwMode="auto">
            <a:xfrm>
              <a:off x="257" y="837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6" name="AutoShape 560"/>
            <xdr:cNvSpPr>
              <a:spLocks noChangeArrowheads="1"/>
            </xdr:cNvSpPr>
          </xdr:nvSpPr>
          <xdr:spPr bwMode="auto">
            <a:xfrm>
              <a:off x="257" y="845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7" name="AutoShape 561"/>
            <xdr:cNvSpPr>
              <a:spLocks noChangeArrowheads="1"/>
            </xdr:cNvSpPr>
          </xdr:nvSpPr>
          <xdr:spPr bwMode="auto">
            <a:xfrm>
              <a:off x="257" y="853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8" name="AutoShape 562"/>
            <xdr:cNvSpPr>
              <a:spLocks noChangeArrowheads="1"/>
            </xdr:cNvSpPr>
          </xdr:nvSpPr>
          <xdr:spPr bwMode="auto">
            <a:xfrm>
              <a:off x="257" y="861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2" name="Group 563"/>
          <xdr:cNvGrpSpPr>
            <a:grpSpLocks/>
          </xdr:cNvGrpSpPr>
        </xdr:nvGrpSpPr>
        <xdr:grpSpPr bwMode="auto">
          <a:xfrm flipH="1">
            <a:off x="132" y="633"/>
            <a:ext cx="5" cy="13"/>
            <a:chOff x="257" y="829"/>
            <a:chExt cx="8" cy="40"/>
          </a:xfrm>
        </xdr:grpSpPr>
        <xdr:sp macro="" textlink="">
          <xdr:nvSpPr>
            <xdr:cNvPr id="19" name="AutoShape 564"/>
            <xdr:cNvSpPr>
              <a:spLocks noChangeArrowheads="1"/>
            </xdr:cNvSpPr>
          </xdr:nvSpPr>
          <xdr:spPr bwMode="auto">
            <a:xfrm>
              <a:off x="257" y="829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0" name="AutoShape 565"/>
            <xdr:cNvSpPr>
              <a:spLocks noChangeArrowheads="1"/>
            </xdr:cNvSpPr>
          </xdr:nvSpPr>
          <xdr:spPr bwMode="auto">
            <a:xfrm>
              <a:off x="257" y="837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AutoShape 566"/>
            <xdr:cNvSpPr>
              <a:spLocks noChangeArrowheads="1"/>
            </xdr:cNvSpPr>
          </xdr:nvSpPr>
          <xdr:spPr bwMode="auto">
            <a:xfrm>
              <a:off x="257" y="845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AutoShape 567"/>
            <xdr:cNvSpPr>
              <a:spLocks noChangeArrowheads="1"/>
            </xdr:cNvSpPr>
          </xdr:nvSpPr>
          <xdr:spPr bwMode="auto">
            <a:xfrm>
              <a:off x="257" y="853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AutoShape 568"/>
            <xdr:cNvSpPr>
              <a:spLocks noChangeArrowheads="1"/>
            </xdr:cNvSpPr>
          </xdr:nvSpPr>
          <xdr:spPr bwMode="auto">
            <a:xfrm>
              <a:off x="257" y="861"/>
              <a:ext cx="8" cy="8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3" name="Rectangle 569"/>
          <xdr:cNvSpPr>
            <a:spLocks noChangeArrowheads="1"/>
          </xdr:cNvSpPr>
        </xdr:nvSpPr>
        <xdr:spPr bwMode="auto">
          <a:xfrm>
            <a:off x="140" y="647"/>
            <a:ext cx="19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Rectangle 570" descr="Light horizontal"/>
          <xdr:cNvSpPr>
            <a:spLocks noChangeArrowheads="1"/>
          </xdr:cNvSpPr>
        </xdr:nvSpPr>
        <xdr:spPr bwMode="auto">
          <a:xfrm>
            <a:off x="143" y="648"/>
            <a:ext cx="5" cy="13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" name="Rectangle 571" descr="Light horizontal"/>
          <xdr:cNvSpPr>
            <a:spLocks noChangeArrowheads="1"/>
          </xdr:cNvSpPr>
        </xdr:nvSpPr>
        <xdr:spPr bwMode="auto">
          <a:xfrm>
            <a:off x="151" y="648"/>
            <a:ext cx="5" cy="13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" name="Rectangle 572"/>
          <xdr:cNvSpPr>
            <a:spLocks noChangeArrowheads="1"/>
          </xdr:cNvSpPr>
        </xdr:nvSpPr>
        <xdr:spPr bwMode="auto">
          <a:xfrm>
            <a:off x="140" y="662"/>
            <a:ext cx="19" cy="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" name="Rectangle 573"/>
          <xdr:cNvSpPr>
            <a:spLocks noChangeArrowheads="1"/>
          </xdr:cNvSpPr>
        </xdr:nvSpPr>
        <xdr:spPr bwMode="auto">
          <a:xfrm>
            <a:off x="141" y="674"/>
            <a:ext cx="17" cy="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8" name="Rectangle 574"/>
          <xdr:cNvSpPr>
            <a:spLocks noChangeArrowheads="1"/>
          </xdr:cNvSpPr>
        </xdr:nvSpPr>
        <xdr:spPr bwMode="auto">
          <a:xfrm>
            <a:off x="140" y="677"/>
            <a:ext cx="19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682388</xdr:colOff>
      <xdr:row>34</xdr:row>
      <xdr:rowOff>56866</xdr:rowOff>
    </xdr:from>
    <xdr:to>
      <xdr:col>4</xdr:col>
      <xdr:colOff>47767</xdr:colOff>
      <xdr:row>34</xdr:row>
      <xdr:rowOff>133066</xdr:rowOff>
    </xdr:to>
    <xdr:sp macro="" textlink="">
      <xdr:nvSpPr>
        <xdr:cNvPr id="35" name="Oval 516"/>
        <xdr:cNvSpPr>
          <a:spLocks noChangeArrowheads="1"/>
        </xdr:cNvSpPr>
      </xdr:nvSpPr>
      <xdr:spPr bwMode="auto">
        <a:xfrm>
          <a:off x="5316940" y="13320784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554440</xdr:colOff>
      <xdr:row>34</xdr:row>
      <xdr:rowOff>127948</xdr:rowOff>
    </xdr:from>
    <xdr:to>
      <xdr:col>7</xdr:col>
      <xdr:colOff>47767</xdr:colOff>
      <xdr:row>34</xdr:row>
      <xdr:rowOff>204148</xdr:rowOff>
    </xdr:to>
    <xdr:sp macro="" textlink="">
      <xdr:nvSpPr>
        <xdr:cNvPr id="36" name="Oval 516"/>
        <xdr:cNvSpPr>
          <a:spLocks noChangeArrowheads="1"/>
        </xdr:cNvSpPr>
      </xdr:nvSpPr>
      <xdr:spPr bwMode="auto">
        <a:xfrm>
          <a:off x="7463619" y="13391866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696604</xdr:colOff>
      <xdr:row>34</xdr:row>
      <xdr:rowOff>298545</xdr:rowOff>
    </xdr:from>
    <xdr:to>
      <xdr:col>4</xdr:col>
      <xdr:colOff>61983</xdr:colOff>
      <xdr:row>34</xdr:row>
      <xdr:rowOff>374745</xdr:rowOff>
    </xdr:to>
    <xdr:sp macro="" textlink="">
      <xdr:nvSpPr>
        <xdr:cNvPr id="37" name="Oval 516"/>
        <xdr:cNvSpPr>
          <a:spLocks noChangeArrowheads="1"/>
        </xdr:cNvSpPr>
      </xdr:nvSpPr>
      <xdr:spPr bwMode="auto">
        <a:xfrm>
          <a:off x="5331156" y="13562463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540224</xdr:colOff>
      <xdr:row>35</xdr:row>
      <xdr:rowOff>14217</xdr:rowOff>
    </xdr:from>
    <xdr:to>
      <xdr:col>7</xdr:col>
      <xdr:colOff>33551</xdr:colOff>
      <xdr:row>35</xdr:row>
      <xdr:rowOff>90417</xdr:rowOff>
    </xdr:to>
    <xdr:sp macro="" textlink="">
      <xdr:nvSpPr>
        <xdr:cNvPr id="38" name="Oval 516"/>
        <xdr:cNvSpPr>
          <a:spLocks noChangeArrowheads="1"/>
        </xdr:cNvSpPr>
      </xdr:nvSpPr>
      <xdr:spPr bwMode="auto">
        <a:xfrm>
          <a:off x="7449403" y="13661978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710820</xdr:colOff>
      <xdr:row>35</xdr:row>
      <xdr:rowOff>284328</xdr:rowOff>
    </xdr:from>
    <xdr:to>
      <xdr:col>4</xdr:col>
      <xdr:colOff>76199</xdr:colOff>
      <xdr:row>35</xdr:row>
      <xdr:rowOff>360528</xdr:rowOff>
    </xdr:to>
    <xdr:sp macro="" textlink="">
      <xdr:nvSpPr>
        <xdr:cNvPr id="40" name="Oval 516"/>
        <xdr:cNvSpPr>
          <a:spLocks noChangeArrowheads="1"/>
        </xdr:cNvSpPr>
      </xdr:nvSpPr>
      <xdr:spPr bwMode="auto">
        <a:xfrm>
          <a:off x="5345372" y="13932089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511791</xdr:colOff>
      <xdr:row>35</xdr:row>
      <xdr:rowOff>312762</xdr:rowOff>
    </xdr:from>
    <xdr:to>
      <xdr:col>7</xdr:col>
      <xdr:colOff>5118</xdr:colOff>
      <xdr:row>36</xdr:row>
      <xdr:rowOff>5119</xdr:rowOff>
    </xdr:to>
    <xdr:sp macro="" textlink="">
      <xdr:nvSpPr>
        <xdr:cNvPr id="42" name="Oval 516"/>
        <xdr:cNvSpPr>
          <a:spLocks noChangeArrowheads="1"/>
        </xdr:cNvSpPr>
      </xdr:nvSpPr>
      <xdr:spPr bwMode="auto">
        <a:xfrm>
          <a:off x="7420970" y="13960523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130464</xdr:colOff>
      <xdr:row>0</xdr:row>
      <xdr:rowOff>25400</xdr:rowOff>
    </xdr:from>
    <xdr:to>
      <xdr:col>6</xdr:col>
      <xdr:colOff>652896</xdr:colOff>
      <xdr:row>0</xdr:row>
      <xdr:rowOff>577850</xdr:rowOff>
    </xdr:to>
    <xdr:pic>
      <xdr:nvPicPr>
        <xdr:cNvPr id="4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8664" y="25400"/>
          <a:ext cx="308783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zoomScale="67" zoomScaleNormal="67" workbookViewId="0">
      <selection activeCell="J46" sqref="J46"/>
    </sheetView>
  </sheetViews>
  <sheetFormatPr defaultRowHeight="21" x14ac:dyDescent="0.35"/>
  <cols>
    <col min="1" max="1" width="38" style="1" customWidth="1"/>
    <col min="2" max="2" width="20.85546875" style="1" bestFit="1" customWidth="1"/>
    <col min="3" max="3" width="10.7109375" style="1" customWidth="1"/>
    <col min="4" max="4" width="11.7109375" style="1" customWidth="1"/>
    <col min="5" max="5" width="8.7109375" style="1" customWidth="1"/>
    <col min="6" max="6" width="14.7109375" style="1" customWidth="1"/>
    <col min="7" max="7" width="8.7109375" style="1" customWidth="1"/>
    <col min="8" max="8" width="11.7109375" style="1" customWidth="1"/>
    <col min="9" max="9" width="10.7109375" style="1" customWidth="1"/>
    <col min="10" max="10" width="22" style="1" customWidth="1"/>
    <col min="11" max="11" width="37.85546875" style="1" customWidth="1"/>
    <col min="12" max="12" width="24.7109375" style="1" customWidth="1"/>
    <col min="13" max="13" width="19.5703125" style="5" bestFit="1" customWidth="1"/>
    <col min="14" max="14" width="11" style="5" bestFit="1" customWidth="1"/>
    <col min="15" max="15" width="27.85546875" style="5" customWidth="1"/>
    <col min="16" max="16" width="16.140625" style="5" customWidth="1"/>
    <col min="17" max="17" width="18" style="5" customWidth="1"/>
    <col min="18" max="18" width="17.85546875" style="5" bestFit="1" customWidth="1"/>
    <col min="19" max="19" width="10.7109375" style="5" bestFit="1" customWidth="1"/>
    <col min="20" max="20" width="16.7109375" style="5" bestFit="1" customWidth="1"/>
    <col min="21" max="16384" width="9.140625" style="1"/>
  </cols>
  <sheetData>
    <row r="1" spans="1:20" ht="46.5" x14ac:dyDescent="0.7">
      <c r="A1" s="82" t="s">
        <v>185</v>
      </c>
      <c r="B1" s="82"/>
      <c r="C1" s="82"/>
      <c r="D1" s="82"/>
      <c r="E1" s="82"/>
      <c r="F1" s="82"/>
      <c r="G1" s="82"/>
      <c r="H1" s="82"/>
      <c r="I1" s="82"/>
      <c r="J1" s="28"/>
      <c r="K1" s="28"/>
      <c r="M1" s="1"/>
      <c r="N1" s="1"/>
      <c r="O1" s="1"/>
      <c r="P1" s="1"/>
      <c r="Q1" s="1"/>
      <c r="R1" s="1"/>
      <c r="S1" s="1"/>
      <c r="T1" s="1"/>
    </row>
    <row r="2" spans="1:20" ht="30" customHeight="1" x14ac:dyDescent="0.4">
      <c r="A2" s="57" t="s">
        <v>186</v>
      </c>
      <c r="B2" s="474" t="s">
        <v>187</v>
      </c>
      <c r="C2" s="474"/>
      <c r="D2" s="474" t="s">
        <v>188</v>
      </c>
      <c r="E2" s="474"/>
      <c r="F2" s="474"/>
      <c r="G2" s="474"/>
      <c r="H2" s="424"/>
      <c r="I2" s="26"/>
      <c r="J2" s="395" t="s">
        <v>155</v>
      </c>
      <c r="T2" s="163"/>
    </row>
    <row r="3" spans="1:20" ht="30" customHeight="1" x14ac:dyDescent="0.4">
      <c r="A3" s="166" t="s">
        <v>1</v>
      </c>
      <c r="B3" s="332" t="s">
        <v>0</v>
      </c>
      <c r="C3" s="332" t="s">
        <v>73</v>
      </c>
      <c r="D3" s="332" t="s">
        <v>72</v>
      </c>
      <c r="E3" s="425"/>
      <c r="F3" s="174"/>
      <c r="G3" s="169" t="s">
        <v>149</v>
      </c>
      <c r="H3" s="169"/>
      <c r="I3" s="169"/>
      <c r="J3" s="330" t="s">
        <v>104</v>
      </c>
      <c r="K3" s="389" t="s">
        <v>156</v>
      </c>
      <c r="L3" s="58"/>
      <c r="M3" s="58"/>
      <c r="N3" s="58"/>
      <c r="O3" s="58"/>
      <c r="P3" s="58"/>
      <c r="Q3" s="58"/>
      <c r="R3" s="58"/>
      <c r="S3" s="58" t="s">
        <v>157</v>
      </c>
      <c r="T3" s="165"/>
    </row>
    <row r="4" spans="1:20" ht="30" customHeight="1" x14ac:dyDescent="0.4">
      <c r="A4" s="185" t="s">
        <v>13</v>
      </c>
      <c r="B4" s="171">
        <v>582</v>
      </c>
      <c r="C4" s="172">
        <v>8.625</v>
      </c>
      <c r="D4" s="171">
        <v>24</v>
      </c>
      <c r="E4" s="171"/>
      <c r="F4" s="168"/>
      <c r="G4" s="169" t="s">
        <v>150</v>
      </c>
      <c r="H4" s="169"/>
      <c r="I4" s="169"/>
      <c r="J4" s="330" t="s">
        <v>158</v>
      </c>
      <c r="K4" s="389" t="s">
        <v>159</v>
      </c>
      <c r="L4" s="58"/>
      <c r="M4" s="58"/>
      <c r="N4" s="58"/>
      <c r="O4" s="58"/>
      <c r="P4" s="58"/>
      <c r="Q4" s="58"/>
      <c r="R4" s="58"/>
      <c r="S4" s="58" t="s">
        <v>160</v>
      </c>
    </row>
    <row r="5" spans="1:20" ht="30" customHeight="1" x14ac:dyDescent="0.4">
      <c r="A5" s="179" t="s">
        <v>16</v>
      </c>
      <c r="B5" s="171">
        <v>7580</v>
      </c>
      <c r="C5" s="171">
        <v>4.5</v>
      </c>
      <c r="D5" s="171">
        <v>11.6</v>
      </c>
      <c r="E5" s="171"/>
      <c r="F5" s="175"/>
      <c r="G5" s="169" t="s">
        <v>92</v>
      </c>
      <c r="H5" s="169"/>
      <c r="I5" s="169"/>
      <c r="J5" s="330" t="s">
        <v>161</v>
      </c>
      <c r="K5" s="389" t="s">
        <v>162</v>
      </c>
      <c r="L5" s="58"/>
      <c r="M5" s="58"/>
      <c r="N5" s="58"/>
      <c r="O5" s="58"/>
      <c r="P5" s="58"/>
      <c r="Q5" s="58"/>
      <c r="R5" s="58"/>
      <c r="S5" s="58" t="s">
        <v>163</v>
      </c>
    </row>
    <row r="6" spans="1:20" ht="30" customHeight="1" x14ac:dyDescent="0.4">
      <c r="A6" s="185" t="s">
        <v>148</v>
      </c>
      <c r="B6" s="409">
        <v>8034</v>
      </c>
      <c r="C6" s="414">
        <v>2.875</v>
      </c>
      <c r="D6" s="410">
        <v>6.5</v>
      </c>
      <c r="E6" s="410"/>
      <c r="F6" s="183"/>
      <c r="G6" s="182" t="s">
        <v>3</v>
      </c>
      <c r="H6" s="182"/>
      <c r="I6" s="182"/>
      <c r="J6" s="330" t="s">
        <v>164</v>
      </c>
      <c r="K6" s="389" t="s">
        <v>165</v>
      </c>
      <c r="L6" s="58"/>
      <c r="M6" s="58"/>
      <c r="N6" s="58"/>
      <c r="O6" s="58"/>
      <c r="P6" s="58"/>
      <c r="Q6" s="58"/>
      <c r="R6" s="58"/>
      <c r="S6" s="58" t="s">
        <v>166</v>
      </c>
    </row>
    <row r="7" spans="1:20" ht="30" customHeight="1" thickBot="1" x14ac:dyDescent="0.45">
      <c r="A7" s="186"/>
      <c r="C7" s="177"/>
      <c r="D7" s="170"/>
      <c r="E7" s="170"/>
      <c r="F7" s="184"/>
      <c r="G7" s="182" t="s">
        <v>151</v>
      </c>
      <c r="H7" s="182"/>
      <c r="I7" s="182"/>
      <c r="J7" s="330" t="s">
        <v>167</v>
      </c>
      <c r="K7" s="389" t="s">
        <v>168</v>
      </c>
      <c r="L7" s="58"/>
      <c r="M7" s="58"/>
      <c r="N7" s="58"/>
      <c r="O7" s="58"/>
      <c r="P7" s="58"/>
      <c r="Q7" s="58"/>
      <c r="R7" s="58"/>
      <c r="S7" s="58" t="s">
        <v>166</v>
      </c>
    </row>
    <row r="8" spans="1:20" ht="30" customHeight="1" thickTop="1" thickBot="1" x14ac:dyDescent="0.45">
      <c r="A8" s="186"/>
      <c r="C8" s="178"/>
      <c r="D8" s="170"/>
      <c r="E8" s="170"/>
      <c r="F8" s="390"/>
      <c r="G8" s="391" t="s">
        <v>152</v>
      </c>
      <c r="H8" s="391"/>
      <c r="J8" s="396" t="s">
        <v>4</v>
      </c>
      <c r="K8" s="58" t="s">
        <v>169</v>
      </c>
      <c r="S8" s="58" t="s">
        <v>111</v>
      </c>
      <c r="T8" s="58"/>
    </row>
    <row r="9" spans="1:20" ht="30" customHeight="1" thickTop="1" x14ac:dyDescent="0.4">
      <c r="A9" s="186"/>
      <c r="C9" s="178"/>
      <c r="D9" s="170"/>
      <c r="E9" s="170"/>
      <c r="F9" s="392"/>
      <c r="G9" s="393" t="s">
        <v>153</v>
      </c>
      <c r="H9" s="393"/>
      <c r="J9" s="170"/>
      <c r="K9" s="389"/>
      <c r="L9" s="58"/>
      <c r="M9" s="58"/>
      <c r="N9" s="58"/>
      <c r="O9" s="58"/>
      <c r="P9" s="58"/>
      <c r="Q9" s="58"/>
      <c r="R9" s="58"/>
      <c r="S9" s="58"/>
      <c r="T9" s="58"/>
    </row>
    <row r="10" spans="1:20" ht="30" customHeight="1" x14ac:dyDescent="0.4">
      <c r="A10" s="186"/>
      <c r="B10" s="58"/>
      <c r="C10" s="179"/>
      <c r="D10" s="170"/>
      <c r="E10" s="170"/>
      <c r="F10" s="394"/>
      <c r="G10" s="393" t="s">
        <v>154</v>
      </c>
      <c r="H10" s="393"/>
      <c r="J10" s="170"/>
    </row>
    <row r="11" spans="1:20" ht="30" customHeight="1" thickBot="1" x14ac:dyDescent="0.4">
      <c r="A11" s="475" t="s">
        <v>112</v>
      </c>
      <c r="B11" s="475"/>
      <c r="C11" s="27"/>
      <c r="D11" s="181"/>
      <c r="E11" s="181"/>
      <c r="F11" s="415"/>
      <c r="G11" s="27"/>
      <c r="H11" s="27"/>
      <c r="I11" s="27"/>
      <c r="J11" s="476" t="s">
        <v>113</v>
      </c>
      <c r="K11" s="476"/>
    </row>
    <row r="12" spans="1:20" ht="30" customHeight="1" thickTop="1" thickBot="1" x14ac:dyDescent="0.45">
      <c r="A12" s="333" t="s">
        <v>123</v>
      </c>
      <c r="B12" s="58" t="s">
        <v>17</v>
      </c>
      <c r="C12" s="16"/>
      <c r="D12" s="37"/>
      <c r="E12" s="439"/>
      <c r="F12" s="442"/>
      <c r="G12" s="432"/>
      <c r="H12" s="461"/>
      <c r="I12" s="13"/>
      <c r="J12" s="58"/>
      <c r="K12" s="58"/>
      <c r="L12" s="276" t="s">
        <v>104</v>
      </c>
      <c r="M12" s="94"/>
      <c r="N12" s="94"/>
      <c r="O12" s="477" t="s">
        <v>42</v>
      </c>
      <c r="P12" s="478"/>
      <c r="Q12" s="479"/>
      <c r="R12" s="469" t="s">
        <v>176</v>
      </c>
      <c r="S12" s="470"/>
      <c r="T12" s="471"/>
    </row>
    <row r="13" spans="1:20" ht="30" customHeight="1" thickBot="1" x14ac:dyDescent="0.45">
      <c r="B13" s="58"/>
      <c r="C13" s="71" t="s">
        <v>190</v>
      </c>
      <c r="D13" s="464"/>
      <c r="E13" s="439"/>
      <c r="F13" s="442"/>
      <c r="G13" s="463"/>
      <c r="H13" s="465"/>
      <c r="I13" s="13"/>
      <c r="J13" s="58"/>
      <c r="K13" s="58"/>
      <c r="L13" s="84" t="s">
        <v>43</v>
      </c>
      <c r="M13" s="279">
        <v>1.33</v>
      </c>
      <c r="N13" s="293"/>
      <c r="O13" s="109" t="s">
        <v>44</v>
      </c>
      <c r="P13" s="109" t="s">
        <v>45</v>
      </c>
      <c r="Q13" s="109" t="s">
        <v>46</v>
      </c>
      <c r="R13" s="121" t="s">
        <v>177</v>
      </c>
      <c r="S13" s="416">
        <f>O20*P14</f>
        <v>0</v>
      </c>
      <c r="T13" s="132"/>
    </row>
    <row r="14" spans="1:20" ht="30" customHeight="1" x14ac:dyDescent="0.4">
      <c r="A14" s="58"/>
      <c r="B14" s="58"/>
      <c r="C14" s="16"/>
      <c r="D14" s="464"/>
      <c r="E14" s="439"/>
      <c r="F14" s="442"/>
      <c r="G14" s="463"/>
      <c r="H14" s="465"/>
      <c r="I14" s="13"/>
      <c r="J14" s="58"/>
      <c r="K14" s="58"/>
      <c r="L14" s="84" t="s">
        <v>74</v>
      </c>
      <c r="M14" s="280">
        <v>8.625</v>
      </c>
      <c r="N14" s="279">
        <v>24</v>
      </c>
      <c r="O14" s="398"/>
      <c r="P14" s="282">
        <v>0.35749999999999998</v>
      </c>
      <c r="Q14" s="399"/>
      <c r="R14" s="133" t="s">
        <v>178</v>
      </c>
      <c r="S14" s="417">
        <f>S22</f>
        <v>0</v>
      </c>
      <c r="T14" s="161"/>
    </row>
    <row r="15" spans="1:20" ht="30" customHeight="1" x14ac:dyDescent="0.4">
      <c r="A15" s="58"/>
      <c r="B15" s="58"/>
      <c r="C15" s="47"/>
      <c r="D15" s="464"/>
      <c r="E15" s="439"/>
      <c r="F15" s="442"/>
      <c r="G15" s="463"/>
      <c r="H15" s="465"/>
      <c r="I15" s="13"/>
      <c r="J15" s="58"/>
      <c r="K15" s="58"/>
      <c r="L15" s="84" t="s">
        <v>47</v>
      </c>
      <c r="M15" s="279">
        <v>10</v>
      </c>
      <c r="N15" s="288"/>
      <c r="O15" s="399"/>
      <c r="P15" s="400">
        <f>(M15^2)*0.005454</f>
        <v>0.5454</v>
      </c>
      <c r="Q15" s="116"/>
      <c r="R15" s="133" t="s">
        <v>179</v>
      </c>
      <c r="S15" s="418">
        <f>S25</f>
        <v>0</v>
      </c>
      <c r="T15" s="134"/>
    </row>
    <row r="16" spans="1:20" ht="30" customHeight="1" thickBot="1" x14ac:dyDescent="0.45">
      <c r="A16" s="60" t="s">
        <v>5</v>
      </c>
      <c r="B16" s="61" t="s">
        <v>189</v>
      </c>
      <c r="C16" s="47"/>
      <c r="D16" s="439"/>
      <c r="E16" s="439"/>
      <c r="F16" s="442"/>
      <c r="G16" s="463"/>
      <c r="H16" s="465"/>
      <c r="I16" s="13"/>
      <c r="J16" s="58"/>
      <c r="K16" s="405"/>
      <c r="L16" s="84" t="s">
        <v>75</v>
      </c>
      <c r="M16" s="279">
        <v>4.5</v>
      </c>
      <c r="N16" s="279">
        <v>11.6</v>
      </c>
      <c r="O16" s="400">
        <f>((L32^2)-(M16^2))*0.005454</f>
        <v>0.43495649999999997</v>
      </c>
      <c r="P16" s="284">
        <v>8.72E-2</v>
      </c>
      <c r="Q16" s="401">
        <v>8.72E-2</v>
      </c>
      <c r="R16" s="419" t="s">
        <v>180</v>
      </c>
      <c r="S16" s="420">
        <f>SUM(S13:S15)</f>
        <v>0</v>
      </c>
      <c r="T16" s="421">
        <f>S16/5.615</f>
        <v>0</v>
      </c>
    </row>
    <row r="17" spans="1:20" ht="30" customHeight="1" thickBot="1" x14ac:dyDescent="0.45">
      <c r="A17" s="76" t="s">
        <v>192</v>
      </c>
      <c r="B17" s="58"/>
      <c r="C17" s="17"/>
      <c r="D17" s="464"/>
      <c r="E17" s="439"/>
      <c r="F17" s="442"/>
      <c r="G17" s="463"/>
      <c r="H17" s="465"/>
      <c r="I17" s="13"/>
      <c r="J17" s="58"/>
      <c r="K17" s="405"/>
      <c r="L17" s="85" t="s">
        <v>48</v>
      </c>
      <c r="M17" s="281">
        <v>1.4</v>
      </c>
      <c r="N17" s="329"/>
      <c r="O17" s="402" t="s">
        <v>146</v>
      </c>
      <c r="P17" s="118"/>
      <c r="Q17" s="118"/>
      <c r="R17" s="106"/>
      <c r="S17" s="106"/>
      <c r="T17" s="137"/>
    </row>
    <row r="18" spans="1:20" ht="30" customHeight="1" thickTop="1" x14ac:dyDescent="0.4">
      <c r="A18" s="58" t="s">
        <v>170</v>
      </c>
      <c r="C18" s="47"/>
      <c r="D18" s="464"/>
      <c r="E18" s="439"/>
      <c r="F18" s="442"/>
      <c r="G18" s="463"/>
      <c r="H18" s="465"/>
      <c r="I18" s="13"/>
      <c r="J18" s="58"/>
      <c r="K18" s="405"/>
      <c r="L18" s="92" t="s">
        <v>50</v>
      </c>
      <c r="M18" s="95"/>
      <c r="N18" s="95"/>
      <c r="O18" s="111"/>
      <c r="P18" s="119" t="s">
        <v>51</v>
      </c>
      <c r="Q18" s="105"/>
      <c r="R18" s="138"/>
      <c r="S18" s="139" t="s">
        <v>52</v>
      </c>
      <c r="T18" s="140" t="s">
        <v>53</v>
      </c>
    </row>
    <row r="19" spans="1:20" ht="30" customHeight="1" thickBot="1" x14ac:dyDescent="0.45">
      <c r="A19" s="58" t="s">
        <v>193</v>
      </c>
      <c r="C19" s="16"/>
      <c r="D19" s="464"/>
      <c r="E19" s="439"/>
      <c r="F19" s="442"/>
      <c r="G19" s="463"/>
      <c r="H19" s="465"/>
      <c r="I19" s="13"/>
      <c r="J19" s="58"/>
      <c r="K19" s="405"/>
      <c r="L19" s="86" t="s">
        <v>54</v>
      </c>
      <c r="M19" s="288">
        <f>M14</f>
        <v>8.625</v>
      </c>
      <c r="N19" s="288">
        <f>N14</f>
        <v>24</v>
      </c>
      <c r="O19" s="279"/>
      <c r="P19" s="288">
        <f>O20-O19</f>
        <v>0</v>
      </c>
      <c r="Q19" s="105"/>
      <c r="R19" s="141"/>
      <c r="S19" s="342">
        <f>P19*P14</f>
        <v>0</v>
      </c>
      <c r="T19" s="290">
        <f>S19/M13</f>
        <v>0</v>
      </c>
    </row>
    <row r="20" spans="1:20" ht="30" customHeight="1" thickBot="1" x14ac:dyDescent="0.45">
      <c r="C20" s="16"/>
      <c r="D20" s="464"/>
      <c r="E20" s="439"/>
      <c r="F20" s="442"/>
      <c r="G20" s="463"/>
      <c r="H20" s="465"/>
      <c r="I20" s="13"/>
      <c r="J20" s="58"/>
      <c r="K20" s="405"/>
      <c r="L20" s="86" t="s">
        <v>55</v>
      </c>
      <c r="M20" s="288">
        <f>M14</f>
        <v>8.625</v>
      </c>
      <c r="N20" s="288">
        <f>N14</f>
        <v>24</v>
      </c>
      <c r="O20" s="279"/>
      <c r="P20" s="105"/>
      <c r="Q20" s="105"/>
      <c r="R20" s="95"/>
      <c r="S20" s="343"/>
      <c r="T20" s="368"/>
    </row>
    <row r="21" spans="1:20" ht="30" customHeight="1" thickBot="1" x14ac:dyDescent="0.45">
      <c r="A21" s="76" t="s">
        <v>10</v>
      </c>
      <c r="B21" s="59" t="s">
        <v>191</v>
      </c>
      <c r="C21" s="23"/>
      <c r="D21" s="460"/>
      <c r="E21" s="439"/>
      <c r="F21" s="442"/>
      <c r="G21" s="463"/>
      <c r="H21" s="462"/>
      <c r="I21" s="11"/>
      <c r="K21" s="405"/>
      <c r="L21" s="92" t="s">
        <v>56</v>
      </c>
      <c r="M21" s="96"/>
      <c r="N21" s="95"/>
      <c r="O21" s="111"/>
      <c r="P21" s="119" t="s">
        <v>51</v>
      </c>
      <c r="Q21" s="105"/>
      <c r="R21" s="144"/>
      <c r="S21" s="344" t="s">
        <v>52</v>
      </c>
      <c r="T21" s="369" t="s">
        <v>53</v>
      </c>
    </row>
    <row r="22" spans="1:20" ht="30" customHeight="1" thickTop="1" thickBot="1" x14ac:dyDescent="0.45">
      <c r="A22" s="58"/>
      <c r="B22" s="58"/>
      <c r="C22" s="2"/>
      <c r="D22" s="408"/>
      <c r="E22" s="439"/>
      <c r="F22" s="442"/>
      <c r="G22" s="432"/>
      <c r="H22" s="435"/>
      <c r="I22" s="5"/>
      <c r="J22" s="58"/>
      <c r="K22" s="405"/>
      <c r="L22" s="86" t="s">
        <v>54</v>
      </c>
      <c r="M22" s="291">
        <f>M15</f>
        <v>10</v>
      </c>
      <c r="N22" s="292"/>
      <c r="O22" s="279"/>
      <c r="P22" s="288">
        <f>O23-O22</f>
        <v>0</v>
      </c>
      <c r="Q22" s="120"/>
      <c r="R22" s="141"/>
      <c r="S22" s="342">
        <f>P22*P15*M17</f>
        <v>0</v>
      </c>
      <c r="T22" s="290">
        <f>S22/M13</f>
        <v>0</v>
      </c>
    </row>
    <row r="23" spans="1:20" ht="30" customHeight="1" thickBot="1" x14ac:dyDescent="0.45">
      <c r="A23" s="58"/>
      <c r="B23" s="58"/>
      <c r="C23" s="2"/>
      <c r="D23" s="408"/>
      <c r="E23" s="439"/>
      <c r="F23" s="442"/>
      <c r="G23" s="432"/>
      <c r="H23" s="435"/>
      <c r="I23" s="5"/>
      <c r="J23" s="58"/>
      <c r="K23" s="68"/>
      <c r="L23" s="86" t="s">
        <v>55</v>
      </c>
      <c r="M23" s="291">
        <f>M15</f>
        <v>10</v>
      </c>
      <c r="N23" s="292"/>
      <c r="O23" s="279"/>
      <c r="P23" s="293"/>
      <c r="Q23" s="105"/>
      <c r="R23" s="95"/>
      <c r="S23" s="343"/>
      <c r="T23" s="368"/>
    </row>
    <row r="24" spans="1:20" ht="30" customHeight="1" x14ac:dyDescent="0.4">
      <c r="A24" s="76"/>
      <c r="B24" s="58"/>
      <c r="C24" s="2"/>
      <c r="D24" s="408"/>
      <c r="E24" s="439"/>
      <c r="F24" s="442"/>
      <c r="G24" s="432"/>
      <c r="H24" s="435"/>
      <c r="I24" s="5"/>
      <c r="J24" s="58"/>
      <c r="K24" s="405"/>
      <c r="L24" s="92" t="s">
        <v>57</v>
      </c>
      <c r="M24" s="96"/>
      <c r="N24" s="95"/>
      <c r="O24" s="111"/>
      <c r="P24" s="119" t="s">
        <v>51</v>
      </c>
      <c r="Q24" s="422" t="s">
        <v>181</v>
      </c>
      <c r="R24" s="144"/>
      <c r="S24" s="344" t="s">
        <v>52</v>
      </c>
      <c r="T24" s="369" t="s">
        <v>53</v>
      </c>
    </row>
    <row r="25" spans="1:20" ht="30" customHeight="1" thickBot="1" x14ac:dyDescent="0.45">
      <c r="A25" s="58"/>
      <c r="B25" s="58"/>
      <c r="C25" s="2"/>
      <c r="D25" s="408"/>
      <c r="E25" s="439"/>
      <c r="F25" s="442"/>
      <c r="G25" s="432"/>
      <c r="H25" s="435"/>
      <c r="I25" s="5"/>
      <c r="J25" s="58"/>
      <c r="K25" s="68"/>
      <c r="L25" s="86" t="s">
        <v>54</v>
      </c>
      <c r="M25" s="291">
        <f>M16</f>
        <v>4.5</v>
      </c>
      <c r="N25" s="288">
        <f>N16</f>
        <v>11.6</v>
      </c>
      <c r="O25" s="279"/>
      <c r="P25" s="288">
        <f>O26-O25</f>
        <v>0</v>
      </c>
      <c r="Q25" s="422">
        <f>P19+P22+P25</f>
        <v>0</v>
      </c>
      <c r="R25" s="141"/>
      <c r="S25" s="342">
        <f>P25*P16</f>
        <v>0</v>
      </c>
      <c r="T25" s="290">
        <f>S25/M13</f>
        <v>0</v>
      </c>
    </row>
    <row r="26" spans="1:20" ht="30" customHeight="1" thickBot="1" x14ac:dyDescent="0.45">
      <c r="C26" s="2"/>
      <c r="D26" s="408"/>
      <c r="E26" s="439"/>
      <c r="F26" s="442"/>
      <c r="G26" s="432"/>
      <c r="H26" s="435"/>
      <c r="I26" s="5"/>
      <c r="J26" s="58"/>
      <c r="K26" s="58"/>
      <c r="L26" s="86" t="s">
        <v>55</v>
      </c>
      <c r="M26" s="291">
        <f>M16</f>
        <v>4.5</v>
      </c>
      <c r="N26" s="288">
        <f>N16</f>
        <v>11.6</v>
      </c>
      <c r="O26" s="279"/>
      <c r="P26" s="293"/>
      <c r="Q26" s="112" t="s">
        <v>58</v>
      </c>
      <c r="R26" s="95"/>
      <c r="S26" s="345">
        <f>S19+S22+S25</f>
        <v>0</v>
      </c>
      <c r="T26" s="370">
        <f>S26/M13</f>
        <v>0</v>
      </c>
    </row>
    <row r="27" spans="1:20" ht="30" customHeight="1" x14ac:dyDescent="0.4">
      <c r="A27" s="60" t="s">
        <v>6</v>
      </c>
      <c r="B27" s="62" t="s">
        <v>202</v>
      </c>
      <c r="C27" s="2"/>
      <c r="D27" s="408"/>
      <c r="E27" s="439"/>
      <c r="F27" s="442"/>
      <c r="G27" s="432"/>
      <c r="H27" s="435"/>
      <c r="I27" s="5"/>
      <c r="J27" s="58"/>
      <c r="K27" s="58"/>
      <c r="L27" s="244" t="s">
        <v>59</v>
      </c>
      <c r="M27" s="245"/>
      <c r="N27" s="246"/>
      <c r="O27" s="247" t="s">
        <v>95</v>
      </c>
      <c r="P27" s="248" t="s">
        <v>51</v>
      </c>
      <c r="Q27" s="249"/>
      <c r="R27" s="250"/>
      <c r="S27" s="346" t="s">
        <v>52</v>
      </c>
      <c r="T27" s="371" t="s">
        <v>53</v>
      </c>
    </row>
    <row r="28" spans="1:20" ht="30" customHeight="1" thickBot="1" x14ac:dyDescent="0.45">
      <c r="C28" s="2"/>
      <c r="D28" s="408"/>
      <c r="E28" s="439"/>
      <c r="F28" s="441"/>
      <c r="G28" s="432"/>
      <c r="H28" s="435"/>
      <c r="I28" s="5"/>
      <c r="J28" s="58"/>
      <c r="K28" s="58"/>
      <c r="L28" s="252" t="s">
        <v>54</v>
      </c>
      <c r="M28" s="96"/>
      <c r="N28" s="279"/>
      <c r="O28" s="279">
        <v>1.33</v>
      </c>
      <c r="P28" s="296">
        <f>N29-N28</f>
        <v>0</v>
      </c>
      <c r="Q28" s="253"/>
      <c r="R28" s="254" t="s">
        <v>60</v>
      </c>
      <c r="S28" s="336">
        <f>P28*P16</f>
        <v>0</v>
      </c>
      <c r="T28" s="337">
        <f>S28/O28</f>
        <v>0</v>
      </c>
    </row>
    <row r="29" spans="1:20" ht="30" customHeight="1" thickBot="1" x14ac:dyDescent="0.45">
      <c r="C29" s="2"/>
      <c r="D29" s="408"/>
      <c r="E29" s="439"/>
      <c r="F29" s="443"/>
      <c r="G29" s="432"/>
      <c r="H29" s="435"/>
      <c r="I29" s="5"/>
      <c r="J29" s="58"/>
      <c r="K29" s="58"/>
      <c r="L29" s="252" t="s">
        <v>55</v>
      </c>
      <c r="M29" s="96"/>
      <c r="N29" s="297"/>
      <c r="O29" s="121" t="s">
        <v>61</v>
      </c>
      <c r="P29" s="120"/>
      <c r="Q29" s="121"/>
      <c r="R29" s="255"/>
      <c r="S29" s="347"/>
      <c r="T29" s="372"/>
    </row>
    <row r="30" spans="1:20" ht="30" customHeight="1" x14ac:dyDescent="0.4">
      <c r="C30" s="2"/>
      <c r="D30" s="408"/>
      <c r="E30" s="439"/>
      <c r="F30" s="443"/>
      <c r="G30" s="432"/>
      <c r="H30" s="435"/>
      <c r="I30" s="5"/>
      <c r="J30" s="58"/>
      <c r="K30" s="58"/>
      <c r="L30" s="244" t="s">
        <v>62</v>
      </c>
      <c r="M30" s="247" t="s">
        <v>48</v>
      </c>
      <c r="N30" s="247" t="s">
        <v>46</v>
      </c>
      <c r="O30" s="247" t="s">
        <v>95</v>
      </c>
      <c r="P30" s="247" t="s">
        <v>96</v>
      </c>
      <c r="Q30" s="257"/>
      <c r="R30" s="250"/>
      <c r="S30" s="346" t="s">
        <v>52</v>
      </c>
      <c r="T30" s="371" t="s">
        <v>53</v>
      </c>
    </row>
    <row r="31" spans="1:20" ht="30" customHeight="1" x14ac:dyDescent="0.4">
      <c r="A31" s="58"/>
      <c r="B31" s="58"/>
      <c r="C31" s="2"/>
      <c r="D31" s="408"/>
      <c r="E31" s="439"/>
      <c r="F31" s="443"/>
      <c r="G31" s="432"/>
      <c r="H31" s="435"/>
      <c r="I31" s="5"/>
      <c r="J31" s="58"/>
      <c r="K31" s="58"/>
      <c r="L31" s="268" t="s">
        <v>47</v>
      </c>
      <c r="M31" s="300">
        <v>1.4</v>
      </c>
      <c r="N31" s="297"/>
      <c r="O31" s="297">
        <v>1.33</v>
      </c>
      <c r="P31" s="296">
        <f>N34-N31</f>
        <v>0</v>
      </c>
      <c r="Q31" s="253"/>
      <c r="R31" s="258" t="s">
        <v>46</v>
      </c>
      <c r="S31" s="348">
        <f>P31*Q16</f>
        <v>0</v>
      </c>
      <c r="T31" s="307">
        <f>S31/O31</f>
        <v>0</v>
      </c>
    </row>
    <row r="32" spans="1:20" ht="30" customHeight="1" x14ac:dyDescent="0.4">
      <c r="D32" s="408"/>
      <c r="E32" s="459"/>
      <c r="F32" s="444"/>
      <c r="G32" s="433"/>
      <c r="H32" s="435"/>
      <c r="I32" s="5"/>
      <c r="J32" s="58" t="s">
        <v>221</v>
      </c>
      <c r="K32" s="58" t="s">
        <v>219</v>
      </c>
      <c r="L32" s="301">
        <v>10</v>
      </c>
      <c r="M32" s="199" t="s">
        <v>64</v>
      </c>
      <c r="N32" s="199" t="s">
        <v>45</v>
      </c>
      <c r="O32" s="199" t="s">
        <v>63</v>
      </c>
      <c r="P32" s="199" t="s">
        <v>65</v>
      </c>
      <c r="Q32" s="259" t="s">
        <v>97</v>
      </c>
      <c r="R32" s="260" t="s">
        <v>45</v>
      </c>
      <c r="S32" s="348">
        <f>P33*P16</f>
        <v>0</v>
      </c>
      <c r="T32" s="307">
        <f>S32/O31</f>
        <v>0</v>
      </c>
    </row>
    <row r="33" spans="1:20" ht="30" customHeight="1" x14ac:dyDescent="0.4">
      <c r="D33" s="408"/>
      <c r="E33" s="459"/>
      <c r="F33" s="440" t="s">
        <v>222</v>
      </c>
      <c r="G33" s="433"/>
      <c r="H33" s="435"/>
      <c r="I33" s="5"/>
      <c r="J33" s="58"/>
      <c r="K33" s="58" t="s">
        <v>224</v>
      </c>
      <c r="L33" s="252" t="s">
        <v>66</v>
      </c>
      <c r="M33" s="297"/>
      <c r="N33" s="296"/>
      <c r="O33" s="296">
        <f>M35-M33</f>
        <v>0</v>
      </c>
      <c r="P33" s="296">
        <f>N35-N34</f>
        <v>0</v>
      </c>
      <c r="Q33" s="302">
        <f>P33+P31</f>
        <v>0</v>
      </c>
      <c r="R33" s="258" t="s">
        <v>44</v>
      </c>
      <c r="S33" s="348">
        <f>O33*O16*M31</f>
        <v>0</v>
      </c>
      <c r="T33" s="307">
        <f>S33/O31</f>
        <v>0</v>
      </c>
    </row>
    <row r="34" spans="1:20" ht="30" customHeight="1" thickBot="1" x14ac:dyDescent="0.45">
      <c r="D34" s="73"/>
      <c r="E34" s="459"/>
      <c r="F34" s="444"/>
      <c r="G34" s="433"/>
      <c r="H34" s="52"/>
      <c r="I34" s="5"/>
      <c r="J34" s="58" t="s">
        <v>214</v>
      </c>
      <c r="K34" s="58" t="s">
        <v>216</v>
      </c>
      <c r="L34" s="252" t="s">
        <v>67</v>
      </c>
      <c r="M34" s="296"/>
      <c r="N34" s="297"/>
      <c r="O34" s="303"/>
      <c r="P34" s="303"/>
      <c r="Q34" s="304"/>
      <c r="R34" s="254" t="s">
        <v>68</v>
      </c>
      <c r="S34" s="336">
        <f>SUM(S31:S33)</f>
        <v>0</v>
      </c>
      <c r="T34" s="337">
        <f>SUM(T31:T33)</f>
        <v>0</v>
      </c>
    </row>
    <row r="35" spans="1:20" ht="30" customHeight="1" thickBot="1" x14ac:dyDescent="0.45">
      <c r="A35" s="492" t="s">
        <v>207</v>
      </c>
      <c r="B35" s="58" t="s">
        <v>208</v>
      </c>
      <c r="D35" s="73"/>
      <c r="E35" s="459"/>
      <c r="F35" s="440" t="s">
        <v>223</v>
      </c>
      <c r="G35" s="433"/>
      <c r="H35" s="497" t="s">
        <v>217</v>
      </c>
      <c r="I35" s="5"/>
      <c r="J35" s="58"/>
      <c r="K35" s="58"/>
      <c r="L35" s="269" t="s">
        <v>66</v>
      </c>
      <c r="M35" s="305"/>
      <c r="N35" s="305"/>
      <c r="O35" s="273" t="s">
        <v>61</v>
      </c>
      <c r="P35" s="261"/>
      <c r="Q35" s="261"/>
      <c r="R35" s="261"/>
      <c r="S35" s="349"/>
      <c r="T35" s="373"/>
    </row>
    <row r="36" spans="1:20" ht="30" customHeight="1" x14ac:dyDescent="0.4">
      <c r="A36" s="58"/>
      <c r="D36" s="73"/>
      <c r="E36" s="459"/>
      <c r="F36" s="440" t="s">
        <v>218</v>
      </c>
      <c r="G36" s="433"/>
      <c r="H36" s="497" t="s">
        <v>15</v>
      </c>
      <c r="I36" s="5"/>
      <c r="J36" s="58" t="s">
        <v>213</v>
      </c>
      <c r="K36" s="58" t="s">
        <v>215</v>
      </c>
      <c r="L36" s="244" t="s">
        <v>69</v>
      </c>
      <c r="M36" s="271"/>
      <c r="N36" s="274"/>
      <c r="O36" s="247" t="s">
        <v>95</v>
      </c>
      <c r="P36" s="248" t="s">
        <v>51</v>
      </c>
      <c r="Q36" s="257"/>
      <c r="R36" s="250"/>
      <c r="S36" s="346" t="s">
        <v>52</v>
      </c>
      <c r="T36" s="371" t="s">
        <v>53</v>
      </c>
    </row>
    <row r="37" spans="1:20" ht="30" customHeight="1" thickBot="1" x14ac:dyDescent="0.45">
      <c r="D37" s="408"/>
      <c r="E37" s="459"/>
      <c r="F37" s="444"/>
      <c r="G37" s="433"/>
      <c r="H37" s="435"/>
      <c r="I37" s="5"/>
      <c r="J37" s="58" t="s">
        <v>220</v>
      </c>
      <c r="K37" s="58" t="s">
        <v>24</v>
      </c>
      <c r="L37" s="252" t="s">
        <v>54</v>
      </c>
      <c r="M37" s="96"/>
      <c r="N37" s="297"/>
      <c r="O37" s="297">
        <v>1.33</v>
      </c>
      <c r="P37" s="296">
        <f>N38-N37</f>
        <v>0</v>
      </c>
      <c r="Q37" s="253"/>
      <c r="R37" s="254" t="s">
        <v>60</v>
      </c>
      <c r="S37" s="336">
        <f>P37*P16</f>
        <v>0</v>
      </c>
      <c r="T37" s="337">
        <f>S37/O37</f>
        <v>0</v>
      </c>
    </row>
    <row r="38" spans="1:20" ht="30" customHeight="1" thickBot="1" x14ac:dyDescent="0.45">
      <c r="A38" s="58"/>
      <c r="B38" s="58"/>
      <c r="D38" s="408"/>
      <c r="E38" s="439"/>
      <c r="F38" s="443"/>
      <c r="G38" s="432"/>
      <c r="H38" s="435"/>
      <c r="I38" s="5"/>
      <c r="J38" s="58"/>
      <c r="K38" s="58"/>
      <c r="L38" s="270" t="s">
        <v>55</v>
      </c>
      <c r="M38" s="272"/>
      <c r="N38" s="308"/>
      <c r="O38" s="275" t="s">
        <v>61</v>
      </c>
      <c r="P38" s="264"/>
      <c r="Q38" s="264"/>
      <c r="R38" s="265"/>
      <c r="S38" s="266"/>
      <c r="T38" s="267"/>
    </row>
    <row r="39" spans="1:20" ht="30" customHeight="1" thickTop="1" x14ac:dyDescent="0.4">
      <c r="A39" s="58"/>
      <c r="B39" s="58"/>
      <c r="D39" s="408"/>
      <c r="E39" s="439"/>
      <c r="F39" s="443"/>
      <c r="G39" s="432"/>
      <c r="H39" s="435"/>
      <c r="I39" s="5"/>
      <c r="J39" s="58"/>
      <c r="K39" s="58"/>
      <c r="L39" s="5"/>
      <c r="S39" s="350"/>
      <c r="T39" s="350"/>
    </row>
    <row r="40" spans="1:20" ht="30" customHeight="1" thickBot="1" x14ac:dyDescent="0.45">
      <c r="A40" s="76"/>
      <c r="B40" s="58"/>
      <c r="C40" s="2"/>
      <c r="D40" s="408"/>
      <c r="E40" s="439"/>
      <c r="F40" s="443"/>
      <c r="G40" s="432"/>
      <c r="H40" s="435"/>
      <c r="I40" s="5"/>
      <c r="J40" s="58"/>
      <c r="K40" s="58"/>
      <c r="L40" s="194"/>
      <c r="M40" s="4"/>
      <c r="N40" s="4"/>
      <c r="O40" s="472"/>
      <c r="P40" s="472"/>
      <c r="Q40" s="472"/>
      <c r="R40" s="163"/>
      <c r="S40" s="351"/>
      <c r="T40" s="351"/>
    </row>
    <row r="41" spans="1:20" ht="30" customHeight="1" thickTop="1" thickBot="1" x14ac:dyDescent="0.45">
      <c r="A41" s="76"/>
      <c r="B41" s="58"/>
      <c r="C41" s="2"/>
      <c r="D41" s="408"/>
      <c r="E41" s="446"/>
      <c r="F41" s="445"/>
      <c r="G41" s="432"/>
      <c r="H41" s="435"/>
      <c r="J41" s="58"/>
      <c r="K41" s="58"/>
      <c r="L41" s="277" t="s">
        <v>70</v>
      </c>
      <c r="M41" s="195"/>
      <c r="N41" s="98"/>
      <c r="O41" s="196" t="s">
        <v>44</v>
      </c>
      <c r="P41" s="196" t="s">
        <v>45</v>
      </c>
      <c r="Q41" s="196" t="s">
        <v>46</v>
      </c>
      <c r="R41" s="98"/>
      <c r="S41" s="352"/>
      <c r="T41" s="374"/>
    </row>
    <row r="42" spans="1:20" ht="30" customHeight="1" thickBot="1" x14ac:dyDescent="0.45">
      <c r="A42" s="76"/>
      <c r="B42" s="58"/>
      <c r="D42" s="408"/>
      <c r="E42" s="493"/>
      <c r="F42" s="445"/>
      <c r="G42" s="432"/>
      <c r="H42" s="435"/>
      <c r="J42" s="58"/>
      <c r="K42" s="58"/>
      <c r="L42" s="87" t="s">
        <v>71</v>
      </c>
      <c r="M42" s="297">
        <v>4.5</v>
      </c>
      <c r="N42" s="297">
        <v>11.6</v>
      </c>
      <c r="O42" s="403">
        <f>((L49^2)-(M42^2))*0.005454</f>
        <v>0.43495649999999997</v>
      </c>
      <c r="P42" s="310">
        <v>8.72E-2</v>
      </c>
      <c r="Q42" s="311">
        <v>8.72E-2</v>
      </c>
      <c r="R42" s="147"/>
      <c r="S42" s="353"/>
      <c r="T42" s="375"/>
    </row>
    <row r="43" spans="1:20" ht="30" customHeight="1" thickBot="1" x14ac:dyDescent="0.45">
      <c r="A43" s="60" t="s">
        <v>8</v>
      </c>
      <c r="B43" s="62" t="s">
        <v>203</v>
      </c>
      <c r="D43" s="408"/>
      <c r="E43" s="493"/>
      <c r="F43" s="445"/>
      <c r="G43" s="432"/>
      <c r="H43" s="435"/>
      <c r="J43" s="58"/>
      <c r="K43" s="58"/>
      <c r="L43" s="190" t="s">
        <v>146</v>
      </c>
      <c r="M43" s="191"/>
      <c r="N43" s="192"/>
      <c r="O43" s="113"/>
      <c r="P43" s="124"/>
      <c r="Q43" s="124"/>
      <c r="R43" s="107"/>
      <c r="S43" s="354"/>
      <c r="T43" s="376"/>
    </row>
    <row r="44" spans="1:20" ht="30" customHeight="1" x14ac:dyDescent="0.4">
      <c r="A44" s="83" t="s">
        <v>82</v>
      </c>
      <c r="B44" s="76" t="s">
        <v>25</v>
      </c>
      <c r="D44" s="408"/>
      <c r="E44" s="493"/>
      <c r="F44" s="445"/>
      <c r="G44" s="432"/>
      <c r="H44" s="435"/>
      <c r="J44" s="58"/>
      <c r="K44" s="58"/>
      <c r="L44" s="187" t="s">
        <v>59</v>
      </c>
      <c r="M44" s="188"/>
      <c r="N44" s="189"/>
      <c r="O44" s="108" t="s">
        <v>95</v>
      </c>
      <c r="P44" s="125" t="s">
        <v>51</v>
      </c>
      <c r="Q44" s="126"/>
      <c r="R44" s="150"/>
      <c r="S44" s="355" t="s">
        <v>52</v>
      </c>
      <c r="T44" s="377" t="s">
        <v>53</v>
      </c>
    </row>
    <row r="45" spans="1:20" ht="30" customHeight="1" thickBot="1" x14ac:dyDescent="0.45">
      <c r="D45" s="408"/>
      <c r="E45" s="493"/>
      <c r="F45" s="445"/>
      <c r="G45" s="432"/>
      <c r="H45" s="435"/>
      <c r="I45" s="5"/>
      <c r="J45" s="58"/>
      <c r="K45" s="58"/>
      <c r="L45" s="88" t="s">
        <v>54</v>
      </c>
      <c r="M45" s="100"/>
      <c r="N45" s="279"/>
      <c r="O45" s="279">
        <v>1.1499999999999999</v>
      </c>
      <c r="P45" s="312">
        <f>N46-N45</f>
        <v>0</v>
      </c>
      <c r="Q45" s="313"/>
      <c r="R45" s="314" t="s">
        <v>60</v>
      </c>
      <c r="S45" s="338">
        <f>P45*P42</f>
        <v>0</v>
      </c>
      <c r="T45" s="339">
        <f>S45/O45</f>
        <v>0</v>
      </c>
    </row>
    <row r="46" spans="1:20" ht="30" customHeight="1" thickBot="1" x14ac:dyDescent="0.45">
      <c r="A46" s="60" t="s">
        <v>9</v>
      </c>
      <c r="B46" s="62" t="s">
        <v>204</v>
      </c>
      <c r="C46" s="3"/>
      <c r="D46" s="408"/>
      <c r="E46" s="493"/>
      <c r="F46" s="445"/>
      <c r="G46" s="432"/>
      <c r="H46" s="435"/>
      <c r="I46" s="5"/>
      <c r="J46" s="58"/>
      <c r="K46" s="58"/>
      <c r="L46" s="88" t="s">
        <v>55</v>
      </c>
      <c r="M46" s="100"/>
      <c r="N46" s="297"/>
      <c r="O46" s="114" t="s">
        <v>61</v>
      </c>
      <c r="P46" s="99"/>
      <c r="Q46" s="114"/>
      <c r="R46" s="153"/>
      <c r="S46" s="356"/>
      <c r="T46" s="378"/>
    </row>
    <row r="47" spans="1:20" ht="30" customHeight="1" x14ac:dyDescent="0.4">
      <c r="C47" s="3"/>
      <c r="D47" s="408"/>
      <c r="E47" s="493"/>
      <c r="F47" s="445"/>
      <c r="G47" s="432"/>
      <c r="H47" s="435"/>
      <c r="I47" s="5"/>
      <c r="J47" s="58"/>
      <c r="K47" s="58"/>
      <c r="L47" s="91" t="s">
        <v>62</v>
      </c>
      <c r="M47" s="108" t="s">
        <v>48</v>
      </c>
      <c r="N47" s="108" t="s">
        <v>46</v>
      </c>
      <c r="O47" s="108" t="s">
        <v>95</v>
      </c>
      <c r="P47" s="108" t="s">
        <v>96</v>
      </c>
      <c r="Q47" s="128"/>
      <c r="R47" s="150"/>
      <c r="S47" s="355" t="s">
        <v>52</v>
      </c>
      <c r="T47" s="377" t="s">
        <v>53</v>
      </c>
    </row>
    <row r="48" spans="1:20" ht="30" customHeight="1" x14ac:dyDescent="0.4">
      <c r="A48" s="76"/>
      <c r="B48" s="58"/>
      <c r="D48" s="408"/>
      <c r="E48" s="493"/>
      <c r="F48" s="445"/>
      <c r="G48" s="432"/>
      <c r="H48" s="435"/>
      <c r="I48" s="5"/>
      <c r="J48" s="58"/>
      <c r="K48" s="58"/>
      <c r="L48" s="87" t="s">
        <v>47</v>
      </c>
      <c r="M48" s="300">
        <v>1.2</v>
      </c>
      <c r="N48" s="297">
        <v>3128</v>
      </c>
      <c r="O48" s="297">
        <v>1.1499999999999999</v>
      </c>
      <c r="P48" s="312">
        <f>N51-N48</f>
        <v>0</v>
      </c>
      <c r="Q48" s="127"/>
      <c r="R48" s="146" t="s">
        <v>46</v>
      </c>
      <c r="S48" s="357">
        <f>P48*Q42</f>
        <v>0</v>
      </c>
      <c r="T48" s="322">
        <f>S48/O48</f>
        <v>0</v>
      </c>
    </row>
    <row r="49" spans="1:20" ht="30" customHeight="1" x14ac:dyDescent="0.4">
      <c r="A49" s="76"/>
      <c r="B49" s="58"/>
      <c r="D49" s="408"/>
      <c r="E49" s="493"/>
      <c r="F49" s="445"/>
      <c r="G49" s="432"/>
      <c r="H49" s="435"/>
      <c r="I49" s="5"/>
      <c r="J49" s="58"/>
      <c r="K49" s="58"/>
      <c r="L49" s="317">
        <v>10</v>
      </c>
      <c r="M49" s="102" t="s">
        <v>64</v>
      </c>
      <c r="N49" s="102" t="s">
        <v>45</v>
      </c>
      <c r="O49" s="102" t="s">
        <v>63</v>
      </c>
      <c r="P49" s="102" t="s">
        <v>65</v>
      </c>
      <c r="Q49" s="129" t="s">
        <v>97</v>
      </c>
      <c r="R49" s="155" t="s">
        <v>45</v>
      </c>
      <c r="S49" s="357">
        <f>P50*P42</f>
        <v>17.1784</v>
      </c>
      <c r="T49" s="322">
        <f>S49/O48</f>
        <v>14.937739130434784</v>
      </c>
    </row>
    <row r="50" spans="1:20" ht="30" customHeight="1" x14ac:dyDescent="0.4">
      <c r="A50" s="60" t="s">
        <v>7</v>
      </c>
      <c r="B50" s="62" t="s">
        <v>22</v>
      </c>
      <c r="C50" s="3"/>
      <c r="D50" s="408"/>
      <c r="E50" s="493"/>
      <c r="F50" s="445"/>
      <c r="G50" s="432"/>
      <c r="H50" s="435"/>
      <c r="J50" s="58"/>
      <c r="K50" s="58"/>
      <c r="L50" s="88" t="s">
        <v>66</v>
      </c>
      <c r="M50" s="297">
        <v>3230</v>
      </c>
      <c r="N50" s="312"/>
      <c r="O50" s="312">
        <f>M52-M50</f>
        <v>45</v>
      </c>
      <c r="P50" s="312">
        <f>N52-N51</f>
        <v>197</v>
      </c>
      <c r="Q50" s="318">
        <f>P50+P48</f>
        <v>197</v>
      </c>
      <c r="R50" s="146" t="s">
        <v>44</v>
      </c>
      <c r="S50" s="357">
        <f>O50*O42*M48</f>
        <v>23.487651</v>
      </c>
      <c r="T50" s="322">
        <f>S50/O48</f>
        <v>20.424044347826086</v>
      </c>
    </row>
    <row r="51" spans="1:20" ht="30" customHeight="1" thickBot="1" x14ac:dyDescent="0.45">
      <c r="A51" s="83" t="s">
        <v>82</v>
      </c>
      <c r="B51" s="63" t="s">
        <v>25</v>
      </c>
      <c r="C51" s="3"/>
      <c r="D51" s="408"/>
      <c r="E51" s="493"/>
      <c r="F51" s="445"/>
      <c r="G51" s="432"/>
      <c r="H51" s="435"/>
      <c r="J51" s="58"/>
      <c r="K51" s="58"/>
      <c r="L51" s="88" t="s">
        <v>67</v>
      </c>
      <c r="M51" s="312"/>
      <c r="N51" s="297">
        <v>3128</v>
      </c>
      <c r="O51" s="319"/>
      <c r="P51" s="320"/>
      <c r="Q51" s="313"/>
      <c r="R51" s="152" t="s">
        <v>68</v>
      </c>
      <c r="S51" s="338">
        <f>SUM(S48:S50)</f>
        <v>40.666050999999996</v>
      </c>
      <c r="T51" s="339">
        <f>SUM(T48:T50)</f>
        <v>35.361783478260868</v>
      </c>
    </row>
    <row r="52" spans="1:20" ht="30" customHeight="1" thickBot="1" x14ac:dyDescent="0.45">
      <c r="A52" s="76"/>
      <c r="B52" s="58"/>
      <c r="D52" s="408"/>
      <c r="E52" s="446"/>
      <c r="F52" s="445"/>
      <c r="G52" s="432"/>
      <c r="H52" s="435"/>
      <c r="I52" s="5"/>
      <c r="J52" s="58"/>
      <c r="K52" s="58"/>
      <c r="L52" s="89" t="s">
        <v>66</v>
      </c>
      <c r="M52" s="305">
        <v>3275</v>
      </c>
      <c r="N52" s="305">
        <v>3325</v>
      </c>
      <c r="O52" s="115" t="s">
        <v>212</v>
      </c>
      <c r="P52" s="123"/>
      <c r="Q52" s="123"/>
      <c r="R52" s="123"/>
      <c r="S52" s="358"/>
      <c r="T52" s="379"/>
    </row>
    <row r="53" spans="1:20" ht="30" customHeight="1" x14ac:dyDescent="0.4">
      <c r="B53" s="58"/>
      <c r="C53" s="3"/>
      <c r="D53" s="387"/>
      <c r="E53" s="434"/>
      <c r="F53" s="443"/>
      <c r="G53" s="431"/>
      <c r="H53" s="388"/>
      <c r="I53" s="5"/>
      <c r="J53" s="58"/>
      <c r="K53" s="58"/>
      <c r="L53" s="91" t="s">
        <v>69</v>
      </c>
      <c r="M53" s="103"/>
      <c r="N53" s="101"/>
      <c r="O53" s="108" t="s">
        <v>95</v>
      </c>
      <c r="P53" s="125" t="s">
        <v>51</v>
      </c>
      <c r="Q53" s="128"/>
      <c r="R53" s="150"/>
      <c r="S53" s="355" t="s">
        <v>52</v>
      </c>
      <c r="T53" s="377" t="s">
        <v>53</v>
      </c>
    </row>
    <row r="54" spans="1:20" ht="30" customHeight="1" thickBot="1" x14ac:dyDescent="0.45">
      <c r="B54" s="58"/>
      <c r="C54" s="3"/>
      <c r="D54" s="387"/>
      <c r="E54" s="434"/>
      <c r="F54" s="443"/>
      <c r="G54" s="431"/>
      <c r="H54" s="388"/>
      <c r="I54" s="5"/>
      <c r="J54" s="58"/>
      <c r="K54" s="58"/>
      <c r="L54" s="88" t="s">
        <v>54</v>
      </c>
      <c r="M54" s="100"/>
      <c r="N54" s="297"/>
      <c r="O54" s="297">
        <v>1.1499999999999999</v>
      </c>
      <c r="P54" s="312">
        <f>N55-N54</f>
        <v>0</v>
      </c>
      <c r="Q54" s="130"/>
      <c r="R54" s="152" t="s">
        <v>60</v>
      </c>
      <c r="S54" s="338">
        <f>P54*P42</f>
        <v>0</v>
      </c>
      <c r="T54" s="339">
        <f>S54/O54</f>
        <v>0</v>
      </c>
    </row>
    <row r="55" spans="1:20" ht="30" customHeight="1" thickBot="1" x14ac:dyDescent="0.45">
      <c r="B55" s="59"/>
      <c r="C55" s="3"/>
      <c r="D55" s="387"/>
      <c r="E55" s="434"/>
      <c r="F55" s="443"/>
      <c r="G55" s="431"/>
      <c r="H55" s="388"/>
      <c r="I55" s="5"/>
      <c r="J55" s="58"/>
      <c r="K55" s="58"/>
      <c r="L55" s="90" t="s">
        <v>55</v>
      </c>
      <c r="M55" s="104"/>
      <c r="N55" s="308"/>
      <c r="O55" s="113" t="s">
        <v>61</v>
      </c>
      <c r="P55" s="131"/>
      <c r="Q55" s="124"/>
      <c r="R55" s="107"/>
      <c r="S55" s="359"/>
      <c r="T55" s="380"/>
    </row>
    <row r="56" spans="1:20" ht="30" customHeight="1" thickTop="1" x14ac:dyDescent="0.4">
      <c r="A56" s="426"/>
      <c r="B56" s="58"/>
      <c r="C56" s="3"/>
      <c r="D56" s="387"/>
      <c r="E56" s="434"/>
      <c r="F56" s="443"/>
      <c r="G56" s="4"/>
      <c r="H56" s="436"/>
      <c r="I56" s="5"/>
      <c r="J56" s="58"/>
      <c r="K56" s="58"/>
      <c r="S56" s="350"/>
      <c r="T56" s="350"/>
    </row>
    <row r="57" spans="1:20" ht="30" customHeight="1" x14ac:dyDescent="0.4">
      <c r="A57" s="58"/>
      <c r="B57" s="58"/>
      <c r="D57" s="387"/>
      <c r="E57" s="434"/>
      <c r="F57" s="443"/>
      <c r="G57" s="432"/>
      <c r="H57" s="435"/>
      <c r="J57" s="58"/>
      <c r="K57" s="58"/>
      <c r="S57" s="350"/>
      <c r="T57" s="350"/>
    </row>
    <row r="58" spans="1:20" ht="30" customHeight="1" x14ac:dyDescent="0.4">
      <c r="A58" s="58"/>
      <c r="B58" s="58"/>
      <c r="C58" s="2"/>
      <c r="D58" s="387"/>
      <c r="E58" s="434"/>
      <c r="F58" s="443"/>
      <c r="G58" s="432"/>
      <c r="H58" s="435"/>
      <c r="I58" s="5"/>
      <c r="J58" s="58"/>
      <c r="K58" s="58"/>
      <c r="L58" s="5"/>
      <c r="S58" s="350"/>
      <c r="T58" s="350"/>
    </row>
    <row r="59" spans="1:20" ht="30" customHeight="1" thickBot="1" x14ac:dyDescent="0.45">
      <c r="A59" s="59"/>
      <c r="B59" s="59"/>
      <c r="C59" s="3"/>
      <c r="D59" s="387"/>
      <c r="E59" s="434"/>
      <c r="F59" s="443"/>
      <c r="G59" s="432"/>
      <c r="H59" s="435"/>
      <c r="I59" s="5"/>
      <c r="J59" s="58"/>
      <c r="K59" s="58"/>
      <c r="M59" s="193"/>
      <c r="N59" s="193"/>
      <c r="O59" s="473"/>
      <c r="P59" s="473"/>
      <c r="Q59" s="473"/>
      <c r="R59" s="93"/>
      <c r="S59" s="360"/>
      <c r="T59" s="360"/>
    </row>
    <row r="60" spans="1:20" ht="30" customHeight="1" thickTop="1" thickBot="1" x14ac:dyDescent="0.45">
      <c r="A60" s="59"/>
      <c r="B60" s="59"/>
      <c r="C60" s="3"/>
      <c r="D60" s="387"/>
      <c r="E60" s="434"/>
      <c r="F60" s="443"/>
      <c r="G60" s="432"/>
      <c r="H60" s="435"/>
      <c r="I60" s="5"/>
      <c r="J60" s="58"/>
      <c r="K60" s="58"/>
      <c r="L60" s="278" t="s">
        <v>76</v>
      </c>
      <c r="M60" s="200"/>
      <c r="N60" s="200"/>
      <c r="O60" s="201" t="s">
        <v>44</v>
      </c>
      <c r="P60" s="201" t="s">
        <v>45</v>
      </c>
      <c r="Q60" s="201" t="s">
        <v>46</v>
      </c>
      <c r="R60" s="200"/>
      <c r="S60" s="361"/>
      <c r="T60" s="381"/>
    </row>
    <row r="61" spans="1:20" ht="30" customHeight="1" thickBot="1" x14ac:dyDescent="0.45">
      <c r="A61" s="413" t="s">
        <v>174</v>
      </c>
      <c r="B61" s="58" t="s">
        <v>194</v>
      </c>
      <c r="D61" s="406" t="s">
        <v>182</v>
      </c>
      <c r="E61" s="434"/>
      <c r="F61" s="445"/>
      <c r="G61" s="432"/>
      <c r="H61" s="13"/>
      <c r="I61" s="5"/>
      <c r="J61" s="58"/>
      <c r="K61" s="58"/>
      <c r="L61" s="204" t="s">
        <v>71</v>
      </c>
      <c r="M61" s="297">
        <v>4.5</v>
      </c>
      <c r="N61" s="297">
        <v>11.6</v>
      </c>
      <c r="O61" s="403">
        <f>((L68^2)-(M61^2))*0.005454</f>
        <v>0.72478546874999994</v>
      </c>
      <c r="P61" s="310">
        <v>8.72E-2</v>
      </c>
      <c r="Q61" s="311">
        <v>8.72E-2</v>
      </c>
      <c r="R61" s="219"/>
      <c r="S61" s="362"/>
      <c r="T61" s="382"/>
    </row>
    <row r="62" spans="1:20" ht="30" customHeight="1" thickBot="1" x14ac:dyDescent="0.45">
      <c r="A62" s="58"/>
      <c r="D62" s="8"/>
      <c r="E62" s="434"/>
      <c r="F62" s="445"/>
      <c r="G62" s="432"/>
      <c r="H62" s="13"/>
      <c r="I62" s="5"/>
      <c r="J62" s="58"/>
      <c r="K62" s="58"/>
      <c r="L62" s="205" t="s">
        <v>147</v>
      </c>
      <c r="M62" s="206"/>
      <c r="N62" s="207"/>
      <c r="O62" s="208"/>
      <c r="P62" s="209"/>
      <c r="Q62" s="209"/>
      <c r="R62" s="210"/>
      <c r="S62" s="363"/>
      <c r="T62" s="383"/>
    </row>
    <row r="63" spans="1:20" ht="30" customHeight="1" x14ac:dyDescent="0.4">
      <c r="A63" s="407"/>
      <c r="D63" s="8"/>
      <c r="E63" s="434"/>
      <c r="F63" s="445"/>
      <c r="G63" s="432"/>
      <c r="H63" s="13"/>
      <c r="I63" s="5"/>
      <c r="J63" s="58"/>
      <c r="K63" s="58"/>
      <c r="L63" s="221" t="s">
        <v>59</v>
      </c>
      <c r="M63" s="212"/>
      <c r="N63" s="213"/>
      <c r="O63" s="214" t="s">
        <v>95</v>
      </c>
      <c r="P63" s="215" t="s">
        <v>51</v>
      </c>
      <c r="Q63" s="216"/>
      <c r="R63" s="217"/>
      <c r="S63" s="364" t="s">
        <v>52</v>
      </c>
      <c r="T63" s="384" t="s">
        <v>53</v>
      </c>
    </row>
    <row r="64" spans="1:20" ht="30" customHeight="1" thickBot="1" x14ac:dyDescent="0.45">
      <c r="A64" s="409"/>
      <c r="B64" s="58"/>
      <c r="D64" s="44"/>
      <c r="E64" s="494"/>
      <c r="F64" s="496" t="s">
        <v>211</v>
      </c>
      <c r="G64" s="495"/>
      <c r="H64" s="13"/>
      <c r="I64" s="3"/>
      <c r="J64" s="58"/>
      <c r="K64" s="58"/>
      <c r="L64" s="222" t="s">
        <v>54</v>
      </c>
      <c r="M64" s="223"/>
      <c r="N64" s="279"/>
      <c r="O64" s="279">
        <v>1.51</v>
      </c>
      <c r="P64" s="323">
        <f>N65-N64</f>
        <v>0</v>
      </c>
      <c r="Q64" s="225"/>
      <c r="R64" s="226" t="s">
        <v>60</v>
      </c>
      <c r="S64" s="340">
        <f>P64*P61</f>
        <v>0</v>
      </c>
      <c r="T64" s="341">
        <f>S64/O64</f>
        <v>0</v>
      </c>
    </row>
    <row r="65" spans="1:20" ht="30" customHeight="1" thickBot="1" x14ac:dyDescent="0.45">
      <c r="D65" s="12"/>
      <c r="E65" s="394"/>
      <c r="F65" s="394"/>
      <c r="G65" s="394"/>
      <c r="H65" s="13"/>
      <c r="I65" s="3"/>
      <c r="J65" s="58" t="s">
        <v>210</v>
      </c>
      <c r="K65" s="58" t="s">
        <v>209</v>
      </c>
      <c r="L65" s="222" t="s">
        <v>55</v>
      </c>
      <c r="M65" s="223"/>
      <c r="N65" s="297"/>
      <c r="O65" s="227" t="s">
        <v>61</v>
      </c>
      <c r="P65" s="200"/>
      <c r="Q65" s="227"/>
      <c r="R65" s="228"/>
      <c r="S65" s="365"/>
      <c r="T65" s="385"/>
    </row>
    <row r="66" spans="1:20" ht="30" customHeight="1" x14ac:dyDescent="0.4">
      <c r="D66" s="8"/>
      <c r="E66" s="434"/>
      <c r="F66" s="445"/>
      <c r="G66" s="432"/>
      <c r="H66" s="13"/>
      <c r="J66" s="58"/>
      <c r="K66" s="58"/>
      <c r="L66" s="224" t="s">
        <v>62</v>
      </c>
      <c r="M66" s="214" t="s">
        <v>48</v>
      </c>
      <c r="N66" s="214" t="s">
        <v>46</v>
      </c>
      <c r="O66" s="214" t="s">
        <v>95</v>
      </c>
      <c r="P66" s="214" t="s">
        <v>96</v>
      </c>
      <c r="Q66" s="230"/>
      <c r="R66" s="217"/>
      <c r="S66" s="364" t="s">
        <v>52</v>
      </c>
      <c r="T66" s="384" t="s">
        <v>53</v>
      </c>
    </row>
    <row r="67" spans="1:20" ht="30" customHeight="1" x14ac:dyDescent="0.4">
      <c r="A67" s="60" t="s">
        <v>106</v>
      </c>
      <c r="B67" s="62" t="s">
        <v>205</v>
      </c>
      <c r="D67" s="8"/>
      <c r="E67" s="434"/>
      <c r="F67" s="445"/>
      <c r="G67" s="432"/>
      <c r="H67" s="13"/>
      <c r="J67" s="58"/>
      <c r="K67" s="58"/>
      <c r="L67" s="204" t="s">
        <v>47</v>
      </c>
      <c r="M67" s="300"/>
      <c r="N67" s="297"/>
      <c r="O67" s="297">
        <v>1.66</v>
      </c>
      <c r="P67" s="323">
        <f>N70-N67</f>
        <v>0</v>
      </c>
      <c r="Q67" s="225"/>
      <c r="R67" s="231" t="s">
        <v>46</v>
      </c>
      <c r="S67" s="366">
        <f>P67*Q61</f>
        <v>0</v>
      </c>
      <c r="T67" s="328">
        <f>S67/O67</f>
        <v>0</v>
      </c>
    </row>
    <row r="68" spans="1:20" ht="30" customHeight="1" x14ac:dyDescent="0.4">
      <c r="A68" s="76"/>
      <c r="B68" s="58"/>
      <c r="D68" s="8"/>
      <c r="E68" s="434"/>
      <c r="F68" s="445"/>
      <c r="G68" s="432"/>
      <c r="H68" s="13"/>
      <c r="J68" s="58"/>
      <c r="K68" s="58"/>
      <c r="L68" s="317">
        <v>12.375</v>
      </c>
      <c r="M68" s="202" t="s">
        <v>64</v>
      </c>
      <c r="N68" s="202" t="s">
        <v>45</v>
      </c>
      <c r="O68" s="202" t="s">
        <v>63</v>
      </c>
      <c r="P68" s="202" t="s">
        <v>65</v>
      </c>
      <c r="Q68" s="232" t="s">
        <v>97</v>
      </c>
      <c r="R68" s="233" t="s">
        <v>45</v>
      </c>
      <c r="S68" s="366">
        <f>P69*P61</f>
        <v>0</v>
      </c>
      <c r="T68" s="328">
        <f>S68/O67</f>
        <v>0</v>
      </c>
    </row>
    <row r="69" spans="1:20" ht="30" customHeight="1" x14ac:dyDescent="0.4">
      <c r="A69" s="59" t="s">
        <v>40</v>
      </c>
      <c r="B69" s="59" t="s">
        <v>196</v>
      </c>
      <c r="C69" s="456"/>
      <c r="D69" s="20"/>
      <c r="E69" s="434"/>
      <c r="F69" s="445"/>
      <c r="G69" s="432"/>
      <c r="H69" s="457"/>
      <c r="I69" s="458"/>
      <c r="J69" s="58"/>
      <c r="K69" s="58"/>
      <c r="L69" s="222" t="s">
        <v>66</v>
      </c>
      <c r="M69" s="297"/>
      <c r="N69" s="323"/>
      <c r="O69" s="323">
        <f>M71-M69</f>
        <v>0</v>
      </c>
      <c r="P69" s="323">
        <f>N71-N70</f>
        <v>0</v>
      </c>
      <c r="Q69" s="326">
        <f>P69+P67</f>
        <v>0</v>
      </c>
      <c r="R69" s="231" t="s">
        <v>44</v>
      </c>
      <c r="S69" s="366">
        <f>O69*O61*M67</f>
        <v>0</v>
      </c>
      <c r="T69" s="328">
        <f>S69/O67</f>
        <v>0</v>
      </c>
    </row>
    <row r="70" spans="1:20" ht="30" customHeight="1" thickBot="1" x14ac:dyDescent="0.45">
      <c r="A70" s="407"/>
      <c r="B70" s="58"/>
      <c r="C70" s="3"/>
      <c r="D70" s="8"/>
      <c r="E70" s="434"/>
      <c r="F70" s="445"/>
      <c r="G70" s="432"/>
      <c r="H70" s="13"/>
      <c r="I70" s="3"/>
      <c r="J70" s="58"/>
      <c r="K70" s="58"/>
      <c r="L70" s="222" t="s">
        <v>67</v>
      </c>
      <c r="M70" s="323"/>
      <c r="N70" s="297"/>
      <c r="O70" s="200"/>
      <c r="P70" s="200"/>
      <c r="Q70" s="225"/>
      <c r="R70" s="226" t="s">
        <v>68</v>
      </c>
      <c r="S70" s="340">
        <f>SUM(S67:S69)</f>
        <v>0</v>
      </c>
      <c r="T70" s="341">
        <f>SUM(T67:T69)</f>
        <v>0</v>
      </c>
    </row>
    <row r="71" spans="1:20" ht="30" customHeight="1" thickBot="1" x14ac:dyDescent="0.45">
      <c r="A71" s="59" t="s">
        <v>41</v>
      </c>
      <c r="B71" s="59" t="s">
        <v>197</v>
      </c>
      <c r="C71" s="456"/>
      <c r="D71" s="20"/>
      <c r="E71" s="434"/>
      <c r="F71" s="445"/>
      <c r="G71" s="432"/>
      <c r="H71" s="457"/>
      <c r="I71" s="458"/>
      <c r="J71" s="430"/>
      <c r="K71" s="58"/>
      <c r="L71" s="239" t="s">
        <v>66</v>
      </c>
      <c r="M71" s="305"/>
      <c r="N71" s="305"/>
      <c r="O71" s="238" t="s">
        <v>147</v>
      </c>
      <c r="P71" s="206"/>
      <c r="Q71" s="206"/>
      <c r="R71" s="206"/>
      <c r="S71" s="367"/>
      <c r="T71" s="386"/>
    </row>
    <row r="72" spans="1:20" ht="30" customHeight="1" x14ac:dyDescent="0.4">
      <c r="A72" s="59"/>
      <c r="B72" s="59"/>
      <c r="C72" s="3"/>
      <c r="D72" s="8"/>
      <c r="E72" s="434"/>
      <c r="F72" s="445"/>
      <c r="G72" s="432"/>
      <c r="H72" s="13"/>
      <c r="I72" s="3"/>
      <c r="J72" s="58"/>
      <c r="K72" s="58"/>
      <c r="L72" s="224" t="s">
        <v>69</v>
      </c>
      <c r="M72" s="240"/>
      <c r="N72" s="243"/>
      <c r="O72" s="214" t="s">
        <v>95</v>
      </c>
      <c r="P72" s="215" t="s">
        <v>51</v>
      </c>
      <c r="Q72" s="230"/>
      <c r="R72" s="217"/>
      <c r="S72" s="364" t="s">
        <v>52</v>
      </c>
      <c r="T72" s="384" t="s">
        <v>53</v>
      </c>
    </row>
    <row r="73" spans="1:20" ht="30" customHeight="1" thickBot="1" x14ac:dyDescent="0.45">
      <c r="A73" s="76" t="s">
        <v>172</v>
      </c>
      <c r="B73" s="58" t="s">
        <v>195</v>
      </c>
      <c r="C73" s="3"/>
      <c r="D73" s="8"/>
      <c r="E73" s="437"/>
      <c r="F73" s="412"/>
      <c r="G73" s="120"/>
      <c r="H73" s="13"/>
      <c r="I73" s="3"/>
      <c r="J73" s="58"/>
      <c r="K73" s="58"/>
      <c r="L73" s="222" t="s">
        <v>54</v>
      </c>
      <c r="M73" s="223"/>
      <c r="N73" s="297"/>
      <c r="O73" s="297">
        <v>1.51</v>
      </c>
      <c r="P73" s="323">
        <f>N74-N73</f>
        <v>0</v>
      </c>
      <c r="Q73" s="225"/>
      <c r="R73" s="226" t="s">
        <v>60</v>
      </c>
      <c r="S73" s="340">
        <f>P73*P61</f>
        <v>0</v>
      </c>
      <c r="T73" s="341">
        <f>S73/O73</f>
        <v>0</v>
      </c>
    </row>
    <row r="74" spans="1:20" ht="30" customHeight="1" thickBot="1" x14ac:dyDescent="0.45">
      <c r="A74" s="59"/>
      <c r="B74" s="59"/>
      <c r="C74" s="3"/>
      <c r="D74" s="8"/>
      <c r="E74" s="437"/>
      <c r="F74" s="412"/>
      <c r="G74" s="120"/>
      <c r="H74" s="13"/>
      <c r="I74" s="3"/>
      <c r="J74" s="58"/>
      <c r="K74" s="58"/>
      <c r="L74" s="241" t="s">
        <v>55</v>
      </c>
      <c r="M74" s="242"/>
      <c r="N74" s="308"/>
      <c r="O74" s="208" t="s">
        <v>61</v>
      </c>
      <c r="P74" s="209"/>
      <c r="Q74" s="209"/>
      <c r="R74" s="210"/>
      <c r="S74" s="466"/>
      <c r="T74" s="467"/>
    </row>
    <row r="75" spans="1:20" ht="30" customHeight="1" thickTop="1" x14ac:dyDescent="0.4">
      <c r="A75" s="335"/>
      <c r="B75" s="59"/>
      <c r="C75" s="3"/>
      <c r="D75" s="8"/>
      <c r="E75" s="437"/>
      <c r="F75" s="412"/>
      <c r="G75" s="120"/>
      <c r="H75" s="13"/>
      <c r="I75" s="3"/>
      <c r="J75" s="58"/>
      <c r="K75" s="58"/>
      <c r="L75" s="397"/>
      <c r="M75" s="76"/>
      <c r="N75" s="423"/>
      <c r="O75" s="58"/>
    </row>
    <row r="76" spans="1:20" ht="30" customHeight="1" x14ac:dyDescent="0.4">
      <c r="C76" s="2"/>
      <c r="D76" s="8"/>
      <c r="E76" s="437"/>
      <c r="F76" s="412"/>
      <c r="G76" s="120"/>
      <c r="H76" s="13"/>
      <c r="I76" s="5"/>
      <c r="J76" s="58"/>
      <c r="K76" s="58"/>
      <c r="L76" s="397" t="s">
        <v>206</v>
      </c>
      <c r="M76" s="76"/>
      <c r="N76" s="423"/>
      <c r="O76" s="58"/>
    </row>
    <row r="77" spans="1:20" ht="30" customHeight="1" x14ac:dyDescent="0.4">
      <c r="D77" s="8"/>
      <c r="E77" s="437"/>
      <c r="F77" s="412"/>
      <c r="G77" s="120"/>
      <c r="H77" s="13"/>
      <c r="I77" s="5"/>
      <c r="J77" s="58"/>
      <c r="K77" s="58"/>
      <c r="M77" s="76"/>
      <c r="N77" s="76"/>
    </row>
    <row r="78" spans="1:20" ht="30" customHeight="1" thickBot="1" x14ac:dyDescent="0.45">
      <c r="A78" s="413" t="s">
        <v>171</v>
      </c>
      <c r="B78" s="59" t="s">
        <v>198</v>
      </c>
      <c r="C78" s="3"/>
      <c r="D78" s="411"/>
      <c r="E78" s="437"/>
      <c r="F78" s="412"/>
      <c r="G78" s="438"/>
      <c r="H78" s="11"/>
      <c r="I78" s="5"/>
      <c r="J78" s="58"/>
      <c r="K78" s="58"/>
      <c r="L78" s="397" t="s">
        <v>206</v>
      </c>
      <c r="M78" s="76"/>
      <c r="N78" s="423"/>
      <c r="O78" s="58"/>
    </row>
    <row r="79" spans="1:20" ht="30" customHeight="1" thickTop="1" x14ac:dyDescent="0.4">
      <c r="A79" s="413"/>
      <c r="B79" s="59"/>
      <c r="C79" s="3"/>
      <c r="E79" s="447" t="s">
        <v>184</v>
      </c>
      <c r="F79" s="412"/>
      <c r="G79" s="448"/>
      <c r="I79" s="5"/>
      <c r="J79" s="58"/>
      <c r="K79" s="58"/>
      <c r="L79" s="397"/>
      <c r="M79" s="76"/>
      <c r="N79" s="423"/>
      <c r="O79" s="58"/>
    </row>
    <row r="80" spans="1:20" ht="30" customHeight="1" x14ac:dyDescent="0.4">
      <c r="A80" s="427"/>
      <c r="B80" s="58"/>
      <c r="C80" s="2"/>
      <c r="E80" s="447" t="s">
        <v>148</v>
      </c>
      <c r="F80" s="412"/>
      <c r="G80" s="448"/>
      <c r="J80" s="58"/>
      <c r="K80" s="58"/>
      <c r="M80" s="404"/>
      <c r="N80" s="404"/>
    </row>
    <row r="81" spans="1:14" ht="30" customHeight="1" x14ac:dyDescent="0.4">
      <c r="A81" s="427"/>
      <c r="B81" s="58"/>
      <c r="E81" s="447" t="s">
        <v>183</v>
      </c>
      <c r="F81" s="412"/>
      <c r="G81" s="448"/>
      <c r="J81" s="58"/>
      <c r="K81" s="58"/>
      <c r="M81" s="404"/>
      <c r="N81" s="404"/>
    </row>
    <row r="82" spans="1:14" ht="30" customHeight="1" x14ac:dyDescent="0.4">
      <c r="A82" s="427"/>
      <c r="B82" s="58"/>
      <c r="E82" s="447"/>
      <c r="F82" s="412"/>
      <c r="G82" s="448"/>
      <c r="J82" s="58"/>
      <c r="K82" s="58"/>
      <c r="M82" s="404"/>
      <c r="N82" s="404"/>
    </row>
    <row r="83" spans="1:14" ht="30" customHeight="1" x14ac:dyDescent="0.4">
      <c r="A83" s="59" t="s">
        <v>139</v>
      </c>
      <c r="B83" s="59" t="s">
        <v>200</v>
      </c>
      <c r="D83" s="453"/>
      <c r="E83" s="452"/>
      <c r="F83" s="412"/>
      <c r="G83" s="449"/>
      <c r="H83" s="454"/>
      <c r="J83" s="58"/>
      <c r="K83" s="58"/>
      <c r="M83" s="404"/>
      <c r="N83" s="404"/>
    </row>
    <row r="84" spans="1:14" ht="30" customHeight="1" x14ac:dyDescent="0.4">
      <c r="A84" s="455"/>
      <c r="B84" s="59"/>
      <c r="E84" s="447"/>
      <c r="F84" s="412"/>
      <c r="G84" s="448"/>
      <c r="J84" s="58"/>
      <c r="K84" s="468"/>
      <c r="M84" s="404"/>
      <c r="N84" s="404"/>
    </row>
    <row r="85" spans="1:14" ht="30" customHeight="1" x14ac:dyDescent="0.4">
      <c r="A85" s="455"/>
      <c r="B85" s="59"/>
      <c r="E85" s="447"/>
      <c r="F85" s="412"/>
      <c r="G85" s="448"/>
      <c r="J85" s="58"/>
      <c r="K85" s="58"/>
      <c r="M85" s="404"/>
      <c r="N85" s="404"/>
    </row>
    <row r="86" spans="1:14" ht="30" customHeight="1" x14ac:dyDescent="0.4">
      <c r="A86" s="429"/>
      <c r="B86" s="59"/>
      <c r="E86" s="447"/>
      <c r="F86" s="412"/>
      <c r="G86" s="448"/>
      <c r="J86" s="58"/>
      <c r="K86" s="58"/>
      <c r="M86" s="404"/>
      <c r="N86" s="404"/>
    </row>
    <row r="87" spans="1:14" ht="30" customHeight="1" x14ac:dyDescent="0.4">
      <c r="A87" s="76" t="s">
        <v>173</v>
      </c>
      <c r="B87" s="58" t="s">
        <v>199</v>
      </c>
      <c r="E87" s="447"/>
      <c r="F87" s="412"/>
      <c r="G87" s="448"/>
      <c r="J87" s="58"/>
      <c r="K87" s="58"/>
      <c r="M87" s="404"/>
      <c r="N87" s="404"/>
    </row>
    <row r="88" spans="1:14" ht="30" customHeight="1" thickBot="1" x14ac:dyDescent="0.45">
      <c r="A88" s="76" t="s">
        <v>175</v>
      </c>
      <c r="B88" s="58" t="s">
        <v>201</v>
      </c>
      <c r="E88" s="450"/>
      <c r="F88" s="428"/>
      <c r="G88" s="451"/>
      <c r="J88" s="58"/>
      <c r="K88" s="58"/>
      <c r="M88" s="404"/>
      <c r="N88" s="404"/>
    </row>
    <row r="89" spans="1:14" ht="30" customHeight="1" thickTop="1" x14ac:dyDescent="0.4">
      <c r="J89" s="58"/>
      <c r="K89" s="58"/>
      <c r="L89" s="397"/>
      <c r="M89" s="76"/>
    </row>
    <row r="90" spans="1:14" ht="30" customHeight="1" x14ac:dyDescent="0.4">
      <c r="J90" s="58"/>
      <c r="K90" s="58"/>
    </row>
    <row r="91" spans="1:14" ht="30" customHeight="1" x14ac:dyDescent="0.4">
      <c r="J91" s="58"/>
      <c r="K91" s="58"/>
    </row>
    <row r="92" spans="1:14" ht="30" customHeight="1" x14ac:dyDescent="0.4">
      <c r="J92" s="58"/>
      <c r="K92" s="58"/>
    </row>
    <row r="93" spans="1:14" ht="30" customHeight="1" x14ac:dyDescent="0.4">
      <c r="J93" s="58"/>
      <c r="K93" s="58"/>
    </row>
    <row r="94" spans="1:14" ht="30" customHeight="1" x14ac:dyDescent="0.4">
      <c r="J94" s="58"/>
      <c r="K94" s="58"/>
    </row>
    <row r="95" spans="1:14" ht="30" customHeight="1" x14ac:dyDescent="0.4">
      <c r="J95" s="58"/>
      <c r="K95" s="58"/>
    </row>
    <row r="96" spans="1:14" ht="30" customHeight="1" x14ac:dyDescent="0.4">
      <c r="J96" s="58"/>
      <c r="K96" s="58"/>
    </row>
    <row r="97" ht="30" customHeight="1" x14ac:dyDescent="0.35"/>
    <row r="98" ht="30" customHeight="1" x14ac:dyDescent="0.35"/>
    <row r="99" ht="30" customHeight="1" x14ac:dyDescent="0.35"/>
    <row r="100" ht="30" customHeight="1" x14ac:dyDescent="0.35"/>
    <row r="101" ht="30" customHeight="1" x14ac:dyDescent="0.35"/>
    <row r="102" ht="30" customHeight="1" x14ac:dyDescent="0.35"/>
    <row r="103" ht="30" customHeight="1" x14ac:dyDescent="0.35"/>
    <row r="104" ht="30" customHeight="1" x14ac:dyDescent="0.35"/>
    <row r="105" ht="30" customHeight="1" x14ac:dyDescent="0.35"/>
  </sheetData>
  <mergeCells count="8">
    <mergeCell ref="R12:T12"/>
    <mergeCell ref="O40:Q40"/>
    <mergeCell ref="O59:Q59"/>
    <mergeCell ref="B2:C2"/>
    <mergeCell ref="D2:G2"/>
    <mergeCell ref="A11:B11"/>
    <mergeCell ref="J11:K11"/>
    <mergeCell ref="O12:Q12"/>
  </mergeCells>
  <printOptions horizontalCentered="1" gridLines="1"/>
  <pageMargins left="0.25" right="0.25" top="0.75" bottom="0.75" header="0.3" footer="0.3"/>
  <pageSetup paperSize="17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opLeftCell="A10" zoomScale="67" zoomScaleNormal="67" workbookViewId="0">
      <selection activeCell="I45" sqref="I45"/>
    </sheetView>
  </sheetViews>
  <sheetFormatPr defaultRowHeight="21" x14ac:dyDescent="0.35"/>
  <cols>
    <col min="1" max="1" width="38" style="1" customWidth="1"/>
    <col min="2" max="2" width="20.85546875" style="1" bestFit="1" customWidth="1"/>
    <col min="3" max="4" width="10.7109375" style="1" customWidth="1"/>
    <col min="5" max="5" width="17.140625" style="1" customWidth="1"/>
    <col min="6" max="7" width="10.7109375" style="1" customWidth="1"/>
    <col min="8" max="8" width="11.28515625" style="1" customWidth="1"/>
    <col min="9" max="9" width="30.42578125" style="1" bestFit="1" customWidth="1"/>
    <col min="10" max="10" width="24.7109375" style="1" customWidth="1"/>
    <col min="11" max="11" width="19.5703125" style="5" bestFit="1" customWidth="1"/>
    <col min="12" max="12" width="11" style="5" bestFit="1" customWidth="1"/>
    <col min="13" max="13" width="27.85546875" style="5" customWidth="1"/>
    <col min="14" max="14" width="16.140625" style="5" customWidth="1"/>
    <col min="15" max="15" width="18" style="5" customWidth="1"/>
    <col min="16" max="16" width="17.85546875" style="5" bestFit="1" customWidth="1"/>
    <col min="17" max="17" width="10.7109375" style="5" bestFit="1" customWidth="1"/>
    <col min="18" max="18" width="10.85546875" style="5" bestFit="1" customWidth="1"/>
    <col min="19" max="16384" width="9.140625" style="1"/>
  </cols>
  <sheetData>
    <row r="1" spans="1:18" ht="46.5" x14ac:dyDescent="0.7">
      <c r="A1" s="82" t="s">
        <v>119</v>
      </c>
      <c r="B1" s="82"/>
      <c r="C1" s="82"/>
      <c r="D1" s="82"/>
      <c r="E1" s="82"/>
      <c r="F1" s="82"/>
      <c r="G1" s="82"/>
      <c r="H1" s="28"/>
      <c r="I1" s="28"/>
      <c r="K1" s="1"/>
      <c r="L1" s="1"/>
      <c r="M1" s="1"/>
      <c r="N1" s="1"/>
      <c r="O1" s="1"/>
      <c r="P1" s="1"/>
      <c r="Q1" s="1"/>
      <c r="R1" s="1"/>
    </row>
    <row r="2" spans="1:18" ht="30" customHeight="1" x14ac:dyDescent="0.35">
      <c r="A2" s="57" t="s">
        <v>120</v>
      </c>
      <c r="B2" s="474" t="s">
        <v>121</v>
      </c>
      <c r="C2" s="474"/>
      <c r="D2" s="474" t="s">
        <v>122</v>
      </c>
      <c r="E2" s="474"/>
      <c r="F2" s="474"/>
      <c r="G2" s="26"/>
      <c r="H2" s="26"/>
      <c r="I2" s="180" t="s">
        <v>94</v>
      </c>
      <c r="J2" s="162"/>
      <c r="K2" s="163"/>
      <c r="L2" s="164"/>
      <c r="M2" s="472"/>
      <c r="N2" s="472"/>
      <c r="O2" s="163"/>
      <c r="P2" s="163"/>
      <c r="Q2" s="163"/>
      <c r="R2" s="163"/>
    </row>
    <row r="3" spans="1:18" ht="30" customHeight="1" x14ac:dyDescent="0.4">
      <c r="A3" s="166" t="s">
        <v>1</v>
      </c>
      <c r="B3" s="167" t="s">
        <v>0</v>
      </c>
      <c r="C3" s="167" t="s">
        <v>73</v>
      </c>
      <c r="D3" s="167" t="s">
        <v>72</v>
      </c>
      <c r="E3" s="167" t="s">
        <v>28</v>
      </c>
      <c r="F3" s="168"/>
      <c r="G3" s="169" t="s">
        <v>91</v>
      </c>
      <c r="H3" s="170"/>
      <c r="I3" s="58" t="s">
        <v>87</v>
      </c>
      <c r="K3" s="165"/>
      <c r="L3" s="165"/>
      <c r="M3" s="165"/>
      <c r="N3" s="165"/>
      <c r="O3" s="165"/>
      <c r="P3" s="165"/>
      <c r="Q3" s="330" t="s">
        <v>107</v>
      </c>
      <c r="R3" s="165"/>
    </row>
    <row r="4" spans="1:18" ht="30" customHeight="1" x14ac:dyDescent="0.4">
      <c r="A4" s="185" t="s">
        <v>13</v>
      </c>
      <c r="B4" s="171">
        <v>713</v>
      </c>
      <c r="C4" s="172">
        <v>8.625</v>
      </c>
      <c r="D4" s="171">
        <v>24</v>
      </c>
      <c r="E4" s="173">
        <v>0.35749999999999998</v>
      </c>
      <c r="F4" s="174"/>
      <c r="G4" s="169" t="s">
        <v>93</v>
      </c>
      <c r="H4" s="170"/>
      <c r="I4" s="58" t="s">
        <v>88</v>
      </c>
      <c r="Q4" s="58" t="s">
        <v>108</v>
      </c>
    </row>
    <row r="5" spans="1:18" ht="30" customHeight="1" x14ac:dyDescent="0.4">
      <c r="A5" s="179" t="s">
        <v>16</v>
      </c>
      <c r="B5" s="171">
        <v>8062</v>
      </c>
      <c r="C5" s="171">
        <v>4.5</v>
      </c>
      <c r="D5" s="171">
        <v>11.6</v>
      </c>
      <c r="E5" s="173">
        <v>8.72E-2</v>
      </c>
      <c r="F5" s="175"/>
      <c r="G5" s="169" t="s">
        <v>92</v>
      </c>
      <c r="H5" s="170"/>
      <c r="I5" s="58" t="s">
        <v>89</v>
      </c>
      <c r="Q5" s="58" t="s">
        <v>109</v>
      </c>
    </row>
    <row r="6" spans="1:18" ht="30" customHeight="1" x14ac:dyDescent="0.4">
      <c r="A6" s="185" t="s">
        <v>2</v>
      </c>
      <c r="C6" s="176">
        <v>7.875</v>
      </c>
      <c r="D6" s="170"/>
      <c r="E6" s="173">
        <v>0.3382</v>
      </c>
      <c r="F6" s="183"/>
      <c r="G6" s="182" t="s">
        <v>3</v>
      </c>
      <c r="I6" s="58" t="s">
        <v>90</v>
      </c>
      <c r="Q6" s="58" t="s">
        <v>110</v>
      </c>
    </row>
    <row r="7" spans="1:18" ht="30" customHeight="1" x14ac:dyDescent="0.4">
      <c r="A7" s="186" t="s">
        <v>15</v>
      </c>
      <c r="C7" s="177" t="s">
        <v>14</v>
      </c>
      <c r="D7" s="170"/>
      <c r="E7" s="173">
        <v>0.2278</v>
      </c>
      <c r="F7" s="184"/>
      <c r="G7" s="182" t="s">
        <v>4</v>
      </c>
      <c r="I7" s="58" t="s">
        <v>105</v>
      </c>
      <c r="Q7" s="58" t="s">
        <v>111</v>
      </c>
    </row>
    <row r="8" spans="1:18" ht="30" customHeight="1" x14ac:dyDescent="0.35">
      <c r="A8" s="186" t="s">
        <v>33</v>
      </c>
      <c r="C8" s="178">
        <v>10.5</v>
      </c>
      <c r="D8" s="170"/>
      <c r="E8" s="173">
        <v>0.60129999999999995</v>
      </c>
      <c r="F8" s="181"/>
      <c r="H8" s="170"/>
    </row>
    <row r="9" spans="1:18" ht="30" customHeight="1" x14ac:dyDescent="0.4">
      <c r="A9" s="186" t="s">
        <v>15</v>
      </c>
      <c r="B9" s="58"/>
      <c r="C9" s="179" t="s">
        <v>32</v>
      </c>
      <c r="D9" s="170"/>
      <c r="E9" s="173">
        <v>0.4909</v>
      </c>
      <c r="F9" s="181"/>
      <c r="H9" s="170"/>
    </row>
    <row r="10" spans="1:18" ht="30" customHeight="1" thickBot="1" x14ac:dyDescent="0.4">
      <c r="A10" s="475" t="s">
        <v>112</v>
      </c>
      <c r="B10" s="475"/>
      <c r="C10" s="27"/>
      <c r="D10" s="27"/>
      <c r="E10" s="36"/>
      <c r="F10" s="27"/>
      <c r="G10" s="27"/>
      <c r="H10" s="476" t="s">
        <v>113</v>
      </c>
      <c r="I10" s="476"/>
    </row>
    <row r="11" spans="1:18" ht="30" customHeight="1" thickTop="1" thickBot="1" x14ac:dyDescent="0.45">
      <c r="A11" s="333" t="s">
        <v>123</v>
      </c>
      <c r="B11" s="58" t="s">
        <v>124</v>
      </c>
      <c r="C11" s="16"/>
      <c r="D11" s="486" t="s">
        <v>26</v>
      </c>
      <c r="E11" s="487"/>
      <c r="F11" s="488"/>
      <c r="G11" s="13"/>
      <c r="H11" s="58" t="s">
        <v>17</v>
      </c>
      <c r="I11" s="58" t="s">
        <v>12</v>
      </c>
      <c r="J11" s="276" t="s">
        <v>104</v>
      </c>
      <c r="K11" s="94"/>
      <c r="L11" s="94"/>
      <c r="M11" s="480" t="s">
        <v>42</v>
      </c>
      <c r="N11" s="481"/>
      <c r="O11" s="482"/>
      <c r="P11" s="469"/>
      <c r="Q11" s="470"/>
      <c r="R11" s="471"/>
    </row>
    <row r="12" spans="1:18" ht="30" customHeight="1" thickBot="1" x14ac:dyDescent="0.45">
      <c r="B12" s="58"/>
      <c r="C12" s="71" t="s">
        <v>18</v>
      </c>
      <c r="D12" s="489" t="s">
        <v>27</v>
      </c>
      <c r="E12" s="490"/>
      <c r="F12" s="491"/>
      <c r="G12" s="13"/>
      <c r="H12" s="58"/>
      <c r="I12" s="58"/>
      <c r="J12" s="84" t="s">
        <v>43</v>
      </c>
      <c r="K12" s="279">
        <v>1.33</v>
      </c>
      <c r="L12" s="293"/>
      <c r="M12" s="109" t="s">
        <v>44</v>
      </c>
      <c r="N12" s="109" t="s">
        <v>45</v>
      </c>
      <c r="O12" s="109" t="s">
        <v>46</v>
      </c>
      <c r="P12" s="120"/>
      <c r="Q12" s="97"/>
      <c r="R12" s="132"/>
    </row>
    <row r="13" spans="1:18" ht="30" customHeight="1" thickTop="1" thickBot="1" x14ac:dyDescent="0.45">
      <c r="A13" s="58"/>
      <c r="B13" s="58"/>
      <c r="C13" s="16"/>
      <c r="D13" s="483"/>
      <c r="E13" s="484"/>
      <c r="F13" s="485"/>
      <c r="G13" s="13"/>
      <c r="H13" s="58" t="s">
        <v>11</v>
      </c>
      <c r="I13" s="58" t="s">
        <v>4</v>
      </c>
      <c r="J13" s="84" t="s">
        <v>74</v>
      </c>
      <c r="K13" s="280">
        <v>8.625</v>
      </c>
      <c r="L13" s="279">
        <v>24</v>
      </c>
      <c r="M13" s="285"/>
      <c r="N13" s="282">
        <v>0.35749999999999998</v>
      </c>
      <c r="O13" s="287"/>
      <c r="P13" s="133"/>
      <c r="Q13" s="160"/>
      <c r="R13" s="161"/>
    </row>
    <row r="14" spans="1:18" ht="30" customHeight="1" thickTop="1" x14ac:dyDescent="0.4">
      <c r="A14" s="58"/>
      <c r="B14" s="58"/>
      <c r="C14" s="47"/>
      <c r="D14" s="41"/>
      <c r="E14" s="53"/>
      <c r="F14" s="42"/>
      <c r="G14" s="13"/>
      <c r="H14" s="58"/>
      <c r="I14" s="58"/>
      <c r="J14" s="84" t="s">
        <v>47</v>
      </c>
      <c r="K14" s="279">
        <v>10.5</v>
      </c>
      <c r="L14" s="288"/>
      <c r="M14" s="286"/>
      <c r="N14" s="283">
        <v>0.60129999999999995</v>
      </c>
      <c r="O14" s="116"/>
      <c r="P14" s="133"/>
      <c r="Q14" s="105"/>
      <c r="R14" s="134"/>
    </row>
    <row r="15" spans="1:18" ht="30" customHeight="1" thickBot="1" x14ac:dyDescent="0.45">
      <c r="A15" s="58"/>
      <c r="B15" s="58"/>
      <c r="C15" s="16"/>
      <c r="D15" s="41"/>
      <c r="E15" s="53"/>
      <c r="F15" s="42"/>
      <c r="G15" s="13"/>
      <c r="H15" s="58"/>
      <c r="I15" s="58"/>
      <c r="J15" s="84" t="s">
        <v>75</v>
      </c>
      <c r="K15" s="279">
        <v>4.5</v>
      </c>
      <c r="L15" s="279">
        <v>11.6</v>
      </c>
      <c r="M15" s="135"/>
      <c r="N15" s="284">
        <v>8.72E-2</v>
      </c>
      <c r="O15" s="117"/>
      <c r="P15" s="135"/>
      <c r="Q15" s="122"/>
      <c r="R15" s="136"/>
    </row>
    <row r="16" spans="1:18" ht="30" customHeight="1" thickBot="1" x14ac:dyDescent="0.45">
      <c r="A16" s="60" t="s">
        <v>5</v>
      </c>
      <c r="B16" s="61" t="s">
        <v>125</v>
      </c>
      <c r="C16" s="17"/>
      <c r="D16" s="41"/>
      <c r="E16" s="53"/>
      <c r="F16" s="42"/>
      <c r="G16" s="13"/>
      <c r="H16" s="58"/>
      <c r="I16" s="58"/>
      <c r="J16" s="85" t="s">
        <v>48</v>
      </c>
      <c r="K16" s="281">
        <v>1.4</v>
      </c>
      <c r="L16" s="329"/>
      <c r="M16" s="110" t="s">
        <v>49</v>
      </c>
      <c r="N16" s="118"/>
      <c r="O16" s="118"/>
      <c r="P16" s="106"/>
      <c r="Q16" s="106"/>
      <c r="R16" s="137"/>
    </row>
    <row r="17" spans="1:18" ht="30" customHeight="1" thickTop="1" x14ac:dyDescent="0.4">
      <c r="A17" s="58"/>
      <c r="B17" s="58"/>
      <c r="C17" s="16"/>
      <c r="D17" s="41"/>
      <c r="E17" s="53"/>
      <c r="F17" s="42"/>
      <c r="G17" s="13"/>
      <c r="H17" s="58"/>
      <c r="I17" s="58"/>
      <c r="J17" s="92" t="s">
        <v>50</v>
      </c>
      <c r="K17" s="95"/>
      <c r="L17" s="95"/>
      <c r="M17" s="111"/>
      <c r="N17" s="119" t="s">
        <v>51</v>
      </c>
      <c r="O17" s="105"/>
      <c r="P17" s="138"/>
      <c r="Q17" s="139" t="s">
        <v>52</v>
      </c>
      <c r="R17" s="140" t="s">
        <v>53</v>
      </c>
    </row>
    <row r="18" spans="1:18" ht="30" customHeight="1" thickBot="1" x14ac:dyDescent="0.45">
      <c r="A18" s="58"/>
      <c r="B18" s="58"/>
      <c r="C18" s="16"/>
      <c r="D18" s="41"/>
      <c r="E18" s="77" t="s">
        <v>38</v>
      </c>
      <c r="F18" s="42"/>
      <c r="G18" s="13"/>
      <c r="J18" s="86" t="s">
        <v>54</v>
      </c>
      <c r="K18" s="288">
        <f>K13</f>
        <v>8.625</v>
      </c>
      <c r="L18" s="288">
        <f>L13</f>
        <v>24</v>
      </c>
      <c r="M18" s="279">
        <v>550</v>
      </c>
      <c r="N18" s="288">
        <f>M19-M18</f>
        <v>202</v>
      </c>
      <c r="O18" s="105"/>
      <c r="P18" s="141"/>
      <c r="Q18" s="289">
        <f>N18*N13</f>
        <v>72.215000000000003</v>
      </c>
      <c r="R18" s="290">
        <f>Q18/K12</f>
        <v>54.296992481203006</v>
      </c>
    </row>
    <row r="19" spans="1:18" ht="30" customHeight="1" thickBot="1" x14ac:dyDescent="0.45">
      <c r="A19" s="58"/>
      <c r="B19" s="58"/>
      <c r="C19" s="16"/>
      <c r="D19" s="56"/>
      <c r="E19" s="70"/>
      <c r="F19" s="55"/>
      <c r="G19" s="13"/>
      <c r="H19" s="58" t="s">
        <v>36</v>
      </c>
      <c r="I19" s="58" t="s">
        <v>86</v>
      </c>
      <c r="J19" s="86" t="s">
        <v>55</v>
      </c>
      <c r="K19" s="288">
        <f>K13</f>
        <v>8.625</v>
      </c>
      <c r="L19" s="288">
        <f>L13</f>
        <v>24</v>
      </c>
      <c r="M19" s="279">
        <v>752</v>
      </c>
      <c r="N19" s="105"/>
      <c r="O19" s="105"/>
      <c r="P19" s="95"/>
      <c r="Q19" s="142"/>
      <c r="R19" s="143"/>
    </row>
    <row r="20" spans="1:18" ht="30" customHeight="1" thickBot="1" x14ac:dyDescent="0.45">
      <c r="A20" s="58" t="s">
        <v>10</v>
      </c>
      <c r="B20" s="59" t="s">
        <v>126</v>
      </c>
      <c r="C20" s="23"/>
      <c r="D20" s="331"/>
      <c r="E20" s="70"/>
      <c r="F20" s="55"/>
      <c r="G20" s="11"/>
      <c r="H20" s="58"/>
      <c r="I20" s="58" t="s">
        <v>77</v>
      </c>
      <c r="J20" s="92" t="s">
        <v>56</v>
      </c>
      <c r="K20" s="96"/>
      <c r="L20" s="95"/>
      <c r="M20" s="111"/>
      <c r="N20" s="119" t="s">
        <v>51</v>
      </c>
      <c r="O20" s="105"/>
      <c r="P20" s="144"/>
      <c r="Q20" s="97" t="s">
        <v>52</v>
      </c>
      <c r="R20" s="145" t="s">
        <v>53</v>
      </c>
    </row>
    <row r="21" spans="1:18" ht="30" customHeight="1" thickTop="1" thickBot="1" x14ac:dyDescent="0.45">
      <c r="A21" s="58"/>
      <c r="B21" s="58"/>
      <c r="C21" s="2"/>
      <c r="D21" s="29"/>
      <c r="E21" s="69"/>
      <c r="F21" s="51"/>
      <c r="G21" s="5"/>
      <c r="H21" s="58"/>
      <c r="I21" s="58"/>
      <c r="J21" s="86" t="s">
        <v>54</v>
      </c>
      <c r="K21" s="291">
        <f>K14</f>
        <v>10.5</v>
      </c>
      <c r="L21" s="292"/>
      <c r="M21" s="279">
        <v>752</v>
      </c>
      <c r="N21" s="288">
        <f>M22-M21</f>
        <v>678</v>
      </c>
      <c r="O21" s="120"/>
      <c r="P21" s="141"/>
      <c r="Q21" s="289">
        <f>N21*N14*K16</f>
        <v>570.75395999999989</v>
      </c>
      <c r="R21" s="290">
        <f>Q21/K12</f>
        <v>429.13831578947361</v>
      </c>
    </row>
    <row r="22" spans="1:18" ht="30" customHeight="1" thickBot="1" x14ac:dyDescent="0.45">
      <c r="A22" s="58"/>
      <c r="B22" s="58"/>
      <c r="C22" s="2"/>
      <c r="D22" s="29"/>
      <c r="E22" s="70" t="s">
        <v>114</v>
      </c>
      <c r="F22" s="51"/>
      <c r="G22" s="5"/>
      <c r="H22" s="58"/>
      <c r="I22" s="58"/>
      <c r="J22" s="86" t="s">
        <v>55</v>
      </c>
      <c r="K22" s="291">
        <f>K14</f>
        <v>10.5</v>
      </c>
      <c r="L22" s="292"/>
      <c r="M22" s="279">
        <v>1430</v>
      </c>
      <c r="N22" s="293"/>
      <c r="O22" s="105"/>
      <c r="P22" s="95"/>
      <c r="Q22" s="142"/>
      <c r="R22" s="143"/>
    </row>
    <row r="23" spans="1:18" ht="30" customHeight="1" x14ac:dyDescent="0.4">
      <c r="A23" s="58"/>
      <c r="B23" s="58"/>
      <c r="C23" s="2"/>
      <c r="D23" s="29"/>
      <c r="E23" s="70"/>
      <c r="F23" s="51"/>
      <c r="G23" s="5"/>
      <c r="H23" s="58"/>
      <c r="I23" s="58"/>
      <c r="J23" s="92" t="s">
        <v>57</v>
      </c>
      <c r="K23" s="96"/>
      <c r="L23" s="95"/>
      <c r="M23" s="111"/>
      <c r="N23" s="119" t="s">
        <v>51</v>
      </c>
      <c r="O23" s="105"/>
      <c r="P23" s="144"/>
      <c r="Q23" s="97" t="s">
        <v>52</v>
      </c>
      <c r="R23" s="145" t="s">
        <v>53</v>
      </c>
    </row>
    <row r="24" spans="1:18" ht="30" customHeight="1" thickBot="1" x14ac:dyDescent="0.45">
      <c r="A24" s="58"/>
      <c r="B24" s="58"/>
      <c r="C24" s="2"/>
      <c r="D24" s="29"/>
      <c r="E24" s="70"/>
      <c r="F24" s="51"/>
      <c r="G24" s="5"/>
      <c r="H24" s="58"/>
      <c r="I24" s="58"/>
      <c r="J24" s="86" t="s">
        <v>54</v>
      </c>
      <c r="K24" s="291">
        <f>K15</f>
        <v>4.5</v>
      </c>
      <c r="L24" s="288">
        <f>L15</f>
        <v>11.6</v>
      </c>
      <c r="M24" s="279">
        <v>1430</v>
      </c>
      <c r="N24" s="288">
        <f>M25-M24</f>
        <v>100</v>
      </c>
      <c r="O24" s="105"/>
      <c r="P24" s="141"/>
      <c r="Q24" s="289">
        <f>N24*N15</f>
        <v>8.7200000000000006</v>
      </c>
      <c r="R24" s="290">
        <f>Q24/K12</f>
        <v>6.5563909774436091</v>
      </c>
    </row>
    <row r="25" spans="1:18" ht="30" customHeight="1" thickBot="1" x14ac:dyDescent="0.45">
      <c r="A25" s="58"/>
      <c r="B25" s="58"/>
      <c r="C25" s="2"/>
      <c r="D25" s="29"/>
      <c r="E25" s="70"/>
      <c r="F25" s="51"/>
      <c r="G25" s="5"/>
      <c r="H25" s="58"/>
      <c r="I25" s="58"/>
      <c r="J25" s="86" t="s">
        <v>55</v>
      </c>
      <c r="K25" s="291">
        <f>K15</f>
        <v>4.5</v>
      </c>
      <c r="L25" s="288">
        <f>L15</f>
        <v>11.6</v>
      </c>
      <c r="M25" s="279">
        <v>1530</v>
      </c>
      <c r="N25" s="293"/>
      <c r="O25" s="112" t="s">
        <v>58</v>
      </c>
      <c r="P25" s="95"/>
      <c r="Q25" s="294">
        <f>R25*K12</f>
        <v>651.68895999999995</v>
      </c>
      <c r="R25" s="295">
        <f>R18+R21+R24</f>
        <v>489.9916992481202</v>
      </c>
    </row>
    <row r="26" spans="1:18" ht="30" customHeight="1" x14ac:dyDescent="0.4">
      <c r="A26" s="58"/>
      <c r="B26" s="58"/>
      <c r="C26" s="2"/>
      <c r="D26" s="29"/>
      <c r="E26" s="54"/>
      <c r="F26" s="51"/>
      <c r="G26" s="5"/>
      <c r="H26" s="58"/>
      <c r="I26" s="58"/>
      <c r="J26" s="244" t="s">
        <v>59</v>
      </c>
      <c r="K26" s="245"/>
      <c r="L26" s="246"/>
      <c r="M26" s="247" t="s">
        <v>95</v>
      </c>
      <c r="N26" s="248" t="s">
        <v>51</v>
      </c>
      <c r="O26" s="249"/>
      <c r="P26" s="250"/>
      <c r="Q26" s="247" t="s">
        <v>52</v>
      </c>
      <c r="R26" s="251" t="s">
        <v>53</v>
      </c>
    </row>
    <row r="27" spans="1:18" ht="30" customHeight="1" thickBot="1" x14ac:dyDescent="0.45">
      <c r="A27" s="60" t="s">
        <v>6</v>
      </c>
      <c r="B27" s="62" t="s">
        <v>127</v>
      </c>
      <c r="C27" s="2"/>
      <c r="D27" s="29"/>
      <c r="E27" s="54"/>
      <c r="F27" s="51"/>
      <c r="G27" s="5"/>
      <c r="H27" s="58"/>
      <c r="I27" s="58"/>
      <c r="J27" s="252" t="s">
        <v>54</v>
      </c>
      <c r="K27" s="96"/>
      <c r="L27" s="279"/>
      <c r="M27" s="279">
        <v>1.33</v>
      </c>
      <c r="N27" s="296">
        <f>L28-L27</f>
        <v>0</v>
      </c>
      <c r="O27" s="253"/>
      <c r="P27" s="254" t="s">
        <v>60</v>
      </c>
      <c r="Q27" s="298">
        <f>N27*N24</f>
        <v>0</v>
      </c>
      <c r="R27" s="299">
        <f>Q27/M27</f>
        <v>0</v>
      </c>
    </row>
    <row r="28" spans="1:18" ht="30" customHeight="1" thickBot="1" x14ac:dyDescent="0.45">
      <c r="A28" s="58"/>
      <c r="B28" s="58"/>
      <c r="C28" s="2"/>
      <c r="D28" s="29"/>
      <c r="E28" s="54"/>
      <c r="F28" s="51"/>
      <c r="G28" s="5"/>
      <c r="H28" s="58" t="s">
        <v>35</v>
      </c>
      <c r="I28" s="58" t="s">
        <v>79</v>
      </c>
      <c r="J28" s="252" t="s">
        <v>55</v>
      </c>
      <c r="K28" s="96"/>
      <c r="L28" s="297"/>
      <c r="M28" s="121" t="s">
        <v>61</v>
      </c>
      <c r="N28" s="120"/>
      <c r="O28" s="121"/>
      <c r="P28" s="255"/>
      <c r="Q28" s="255"/>
      <c r="R28" s="256"/>
    </row>
    <row r="29" spans="1:18" ht="30" customHeight="1" x14ac:dyDescent="0.4">
      <c r="A29" s="58"/>
      <c r="B29" s="58"/>
      <c r="C29" s="2"/>
      <c r="D29" s="31"/>
      <c r="E29" s="72"/>
      <c r="F29" s="32"/>
      <c r="G29" s="5"/>
      <c r="J29" s="244" t="s">
        <v>62</v>
      </c>
      <c r="K29" s="247" t="s">
        <v>48</v>
      </c>
      <c r="L29" s="247" t="s">
        <v>46</v>
      </c>
      <c r="M29" s="247" t="s">
        <v>95</v>
      </c>
      <c r="N29" s="247" t="s">
        <v>96</v>
      </c>
      <c r="O29" s="257"/>
      <c r="P29" s="250"/>
      <c r="Q29" s="247" t="s">
        <v>52</v>
      </c>
      <c r="R29" s="251" t="s">
        <v>53</v>
      </c>
    </row>
    <row r="30" spans="1:18" ht="30" customHeight="1" x14ac:dyDescent="0.4">
      <c r="A30" s="58"/>
      <c r="B30" s="58"/>
      <c r="C30" s="2"/>
      <c r="D30" s="18"/>
      <c r="E30" s="72"/>
      <c r="F30" s="40"/>
      <c r="G30" s="5"/>
      <c r="H30" s="58" t="s">
        <v>34</v>
      </c>
      <c r="I30" s="58" t="s">
        <v>24</v>
      </c>
      <c r="J30" s="268" t="s">
        <v>47</v>
      </c>
      <c r="K30" s="300"/>
      <c r="L30" s="297"/>
      <c r="M30" s="297">
        <v>1.33</v>
      </c>
      <c r="N30" s="296">
        <f>L33-L30</f>
        <v>0</v>
      </c>
      <c r="O30" s="253"/>
      <c r="P30" s="258" t="s">
        <v>46</v>
      </c>
      <c r="Q30" s="306">
        <f>N30*O24</f>
        <v>0</v>
      </c>
      <c r="R30" s="307">
        <f>Q30/M30</f>
        <v>0</v>
      </c>
    </row>
    <row r="31" spans="1:18" ht="30" customHeight="1" x14ac:dyDescent="0.4">
      <c r="A31" s="58"/>
      <c r="B31" s="58"/>
      <c r="C31" s="2"/>
      <c r="D31" s="34"/>
      <c r="E31" s="25"/>
      <c r="F31" s="35"/>
      <c r="G31" s="5"/>
      <c r="H31" s="58"/>
      <c r="I31" s="58"/>
      <c r="J31" s="301"/>
      <c r="K31" s="199" t="s">
        <v>64</v>
      </c>
      <c r="L31" s="199" t="s">
        <v>45</v>
      </c>
      <c r="M31" s="199" t="s">
        <v>63</v>
      </c>
      <c r="N31" s="199" t="s">
        <v>65</v>
      </c>
      <c r="O31" s="259" t="s">
        <v>97</v>
      </c>
      <c r="P31" s="260" t="s">
        <v>45</v>
      </c>
      <c r="Q31" s="306">
        <f>N32*N24</f>
        <v>0</v>
      </c>
      <c r="R31" s="307">
        <f>Q31/M30</f>
        <v>0</v>
      </c>
    </row>
    <row r="32" spans="1:18" ht="30" customHeight="1" x14ac:dyDescent="0.4">
      <c r="A32" s="58"/>
      <c r="B32" s="58"/>
      <c r="C32" s="2"/>
      <c r="D32" s="31"/>
      <c r="E32" s="25"/>
      <c r="F32" s="32"/>
      <c r="G32" s="5"/>
      <c r="H32" s="58"/>
      <c r="I32" s="58"/>
      <c r="J32" s="252" t="s">
        <v>66</v>
      </c>
      <c r="K32" s="297"/>
      <c r="L32" s="296"/>
      <c r="M32" s="296">
        <f>K34-K32</f>
        <v>0</v>
      </c>
      <c r="N32" s="296">
        <f>L34-L33</f>
        <v>0</v>
      </c>
      <c r="O32" s="302">
        <f>N32+N30</f>
        <v>0</v>
      </c>
      <c r="P32" s="258" t="s">
        <v>44</v>
      </c>
      <c r="Q32" s="306">
        <f>M32*M24</f>
        <v>0</v>
      </c>
      <c r="R32" s="307">
        <f>Q32/M30</f>
        <v>0</v>
      </c>
    </row>
    <row r="33" spans="1:18" ht="30" customHeight="1" thickBot="1" x14ac:dyDescent="0.45">
      <c r="A33" s="58"/>
      <c r="B33" s="58"/>
      <c r="C33" s="2"/>
      <c r="D33" s="18"/>
      <c r="E33" s="37"/>
      <c r="F33" s="40"/>
      <c r="G33" s="5"/>
      <c r="H33" s="58" t="s">
        <v>102</v>
      </c>
      <c r="I33" s="58" t="s">
        <v>85</v>
      </c>
      <c r="J33" s="252" t="s">
        <v>67</v>
      </c>
      <c r="K33" s="296"/>
      <c r="L33" s="297"/>
      <c r="M33" s="303"/>
      <c r="N33" s="303"/>
      <c r="O33" s="304"/>
      <c r="P33" s="254" t="s">
        <v>68</v>
      </c>
      <c r="Q33" s="298">
        <f>SUM(Q30:Q32)</f>
        <v>0</v>
      </c>
      <c r="R33" s="299">
        <f>SUM(R30:R32)</f>
        <v>0</v>
      </c>
    </row>
    <row r="34" spans="1:18" ht="30" customHeight="1" thickBot="1" x14ac:dyDescent="0.45">
      <c r="A34" s="58"/>
      <c r="B34" s="58"/>
      <c r="C34" s="2"/>
      <c r="D34" s="31"/>
      <c r="E34" s="72"/>
      <c r="F34" s="32"/>
      <c r="G34" s="5"/>
      <c r="I34" s="58" t="s">
        <v>78</v>
      </c>
      <c r="J34" s="269" t="s">
        <v>66</v>
      </c>
      <c r="K34" s="305"/>
      <c r="L34" s="305"/>
      <c r="M34" s="273" t="s">
        <v>61</v>
      </c>
      <c r="N34" s="261"/>
      <c r="O34" s="261"/>
      <c r="P34" s="261"/>
      <c r="Q34" s="262"/>
      <c r="R34" s="263"/>
    </row>
    <row r="35" spans="1:18" ht="30" customHeight="1" thickBot="1" x14ac:dyDescent="0.45">
      <c r="A35" s="58"/>
      <c r="B35" s="58"/>
      <c r="C35" s="2"/>
      <c r="D35" s="50"/>
      <c r="E35" s="72"/>
      <c r="F35" s="50"/>
      <c r="G35" s="5"/>
      <c r="H35" s="58" t="s">
        <v>101</v>
      </c>
      <c r="I35" s="58" t="s">
        <v>23</v>
      </c>
      <c r="J35" s="244" t="s">
        <v>69</v>
      </c>
      <c r="K35" s="271"/>
      <c r="L35" s="274"/>
      <c r="M35" s="247" t="s">
        <v>95</v>
      </c>
      <c r="N35" s="248" t="s">
        <v>51</v>
      </c>
      <c r="O35" s="257"/>
      <c r="P35" s="250"/>
      <c r="Q35" s="247" t="s">
        <v>52</v>
      </c>
      <c r="R35" s="251" t="s">
        <v>53</v>
      </c>
    </row>
    <row r="36" spans="1:18" ht="30" customHeight="1" thickTop="1" thickBot="1" x14ac:dyDescent="0.45">
      <c r="A36" s="58"/>
      <c r="B36" s="58"/>
      <c r="C36" s="2"/>
      <c r="D36" s="73"/>
      <c r="E36" s="64"/>
      <c r="F36" s="51"/>
      <c r="G36" s="5"/>
      <c r="H36" s="68" t="s">
        <v>31</v>
      </c>
      <c r="I36" s="58" t="s">
        <v>3</v>
      </c>
      <c r="J36" s="252" t="s">
        <v>54</v>
      </c>
      <c r="K36" s="96"/>
      <c r="L36" s="297"/>
      <c r="M36" s="297">
        <v>1.33</v>
      </c>
      <c r="N36" s="296">
        <f>L37-L36</f>
        <v>0</v>
      </c>
      <c r="O36" s="253"/>
      <c r="P36" s="254" t="s">
        <v>60</v>
      </c>
      <c r="Q36" s="298">
        <f>N36*N24</f>
        <v>0</v>
      </c>
      <c r="R36" s="299">
        <f>Q36/M36</f>
        <v>0</v>
      </c>
    </row>
    <row r="37" spans="1:18" ht="30" customHeight="1" thickTop="1" thickBot="1" x14ac:dyDescent="0.45">
      <c r="A37" s="58"/>
      <c r="B37" s="58"/>
      <c r="C37" s="2"/>
      <c r="D37" s="73"/>
      <c r="E37" s="72"/>
      <c r="F37" s="51"/>
      <c r="G37" s="5"/>
      <c r="H37" s="58"/>
      <c r="I37" s="58"/>
      <c r="J37" s="270" t="s">
        <v>55</v>
      </c>
      <c r="K37" s="272"/>
      <c r="L37" s="308"/>
      <c r="M37" s="275" t="s">
        <v>61</v>
      </c>
      <c r="N37" s="264"/>
      <c r="O37" s="264"/>
      <c r="P37" s="265"/>
      <c r="Q37" s="266"/>
      <c r="R37" s="267"/>
    </row>
    <row r="38" spans="1:18" ht="30" customHeight="1" thickTop="1" x14ac:dyDescent="0.4">
      <c r="A38" s="58"/>
      <c r="B38" s="58"/>
      <c r="C38" s="2"/>
      <c r="D38" s="73"/>
      <c r="E38" s="72" t="s">
        <v>115</v>
      </c>
      <c r="F38" s="52"/>
      <c r="G38" s="5"/>
      <c r="H38" s="58"/>
      <c r="I38" s="58"/>
      <c r="J38" s="5"/>
    </row>
    <row r="39" spans="1:18" ht="30" customHeight="1" thickBot="1" x14ac:dyDescent="0.45">
      <c r="A39" s="58"/>
      <c r="B39" s="58"/>
      <c r="C39" s="2"/>
      <c r="D39" s="73"/>
      <c r="E39" s="65"/>
      <c r="F39" s="52"/>
      <c r="G39" s="5"/>
      <c r="H39" s="58"/>
      <c r="I39" s="58"/>
      <c r="J39" s="194"/>
      <c r="K39" s="4"/>
      <c r="L39" s="4"/>
      <c r="M39" s="472"/>
      <c r="N39" s="472"/>
      <c r="O39" s="472"/>
      <c r="P39" s="163"/>
      <c r="Q39" s="163"/>
      <c r="R39" s="163"/>
    </row>
    <row r="40" spans="1:18" ht="30" customHeight="1" thickTop="1" thickBot="1" x14ac:dyDescent="0.45">
      <c r="A40" s="58"/>
      <c r="B40" s="58"/>
      <c r="C40" s="2"/>
      <c r="D40" s="50"/>
      <c r="E40" s="65"/>
      <c r="F40" s="66"/>
      <c r="G40" s="5"/>
      <c r="H40" s="58" t="s">
        <v>30</v>
      </c>
      <c r="I40" s="58" t="s">
        <v>80</v>
      </c>
      <c r="J40" s="277" t="s">
        <v>70</v>
      </c>
      <c r="K40" s="195"/>
      <c r="L40" s="98"/>
      <c r="M40" s="196" t="s">
        <v>44</v>
      </c>
      <c r="N40" s="196" t="s">
        <v>45</v>
      </c>
      <c r="O40" s="196" t="s">
        <v>46</v>
      </c>
      <c r="P40" s="98"/>
      <c r="Q40" s="197"/>
      <c r="R40" s="198"/>
    </row>
    <row r="41" spans="1:18" ht="30" customHeight="1" thickBot="1" x14ac:dyDescent="0.45">
      <c r="A41" s="58" t="s">
        <v>19</v>
      </c>
      <c r="B41" s="59" t="s">
        <v>145</v>
      </c>
      <c r="C41" s="2"/>
      <c r="D41" s="34"/>
      <c r="E41" s="77"/>
      <c r="F41" s="67"/>
      <c r="G41" s="5"/>
      <c r="H41" s="58"/>
      <c r="I41" s="58"/>
      <c r="J41" s="87" t="s">
        <v>71</v>
      </c>
      <c r="K41" s="297">
        <v>4.5</v>
      </c>
      <c r="L41" s="297">
        <v>11.6</v>
      </c>
      <c r="M41" s="309">
        <v>0.4909</v>
      </c>
      <c r="N41" s="310">
        <v>8.72E-2</v>
      </c>
      <c r="O41" s="311">
        <v>8.72E-2</v>
      </c>
      <c r="P41" s="147"/>
      <c r="Q41" s="123"/>
      <c r="R41" s="148"/>
    </row>
    <row r="42" spans="1:18" ht="30" customHeight="1" thickBot="1" x14ac:dyDescent="0.45">
      <c r="A42" s="58"/>
      <c r="B42" s="58"/>
      <c r="C42" s="2"/>
      <c r="D42" s="43"/>
      <c r="E42" s="78"/>
      <c r="F42" s="45"/>
      <c r="G42" s="5"/>
      <c r="H42" s="58"/>
      <c r="I42" s="58"/>
      <c r="J42" s="190" t="s">
        <v>103</v>
      </c>
      <c r="K42" s="191"/>
      <c r="L42" s="192"/>
      <c r="M42" s="113"/>
      <c r="N42" s="124"/>
      <c r="O42" s="124"/>
      <c r="P42" s="107"/>
      <c r="Q42" s="107"/>
      <c r="R42" s="149"/>
    </row>
    <row r="43" spans="1:18" ht="30" customHeight="1" x14ac:dyDescent="0.4">
      <c r="A43" s="60" t="s">
        <v>8</v>
      </c>
      <c r="B43" s="62" t="s">
        <v>128</v>
      </c>
      <c r="C43" s="3"/>
      <c r="D43" s="74" t="s">
        <v>132</v>
      </c>
      <c r="E43" s="79"/>
      <c r="F43" s="45"/>
      <c r="G43" s="5"/>
      <c r="H43" s="58"/>
      <c r="I43" s="58"/>
      <c r="J43" s="187" t="s">
        <v>59</v>
      </c>
      <c r="K43" s="188"/>
      <c r="L43" s="189"/>
      <c r="M43" s="108" t="s">
        <v>95</v>
      </c>
      <c r="N43" s="125" t="s">
        <v>51</v>
      </c>
      <c r="O43" s="126"/>
      <c r="P43" s="150"/>
      <c r="Q43" s="108" t="s">
        <v>52</v>
      </c>
      <c r="R43" s="151" t="s">
        <v>53</v>
      </c>
    </row>
    <row r="44" spans="1:18" ht="30" customHeight="1" thickBot="1" x14ac:dyDescent="0.45">
      <c r="A44" s="83" t="s">
        <v>82</v>
      </c>
      <c r="B44" s="76" t="s">
        <v>37</v>
      </c>
      <c r="C44" s="3"/>
      <c r="D44" s="44"/>
      <c r="E44" s="80"/>
      <c r="F44" s="45"/>
      <c r="G44" s="5"/>
      <c r="H44" s="58"/>
      <c r="I44" s="58"/>
      <c r="J44" s="88" t="s">
        <v>54</v>
      </c>
      <c r="K44" s="100"/>
      <c r="L44" s="279"/>
      <c r="M44" s="279">
        <v>1.1499999999999999</v>
      </c>
      <c r="N44" s="312">
        <f>L45-L44</f>
        <v>0</v>
      </c>
      <c r="O44" s="313"/>
      <c r="P44" s="314" t="s">
        <v>60</v>
      </c>
      <c r="Q44" s="315">
        <f>N44*N41</f>
        <v>0</v>
      </c>
      <c r="R44" s="316">
        <f>Q44/M44</f>
        <v>0</v>
      </c>
    </row>
    <row r="45" spans="1:18" ht="30" customHeight="1" thickBot="1" x14ac:dyDescent="0.45">
      <c r="A45" s="58"/>
      <c r="B45" s="58"/>
      <c r="C45" s="3"/>
      <c r="D45" s="44"/>
      <c r="E45" s="80"/>
      <c r="F45" s="45"/>
      <c r="G45" s="5"/>
      <c r="H45" s="58"/>
      <c r="I45" s="58"/>
      <c r="J45" s="88" t="s">
        <v>55</v>
      </c>
      <c r="K45" s="100"/>
      <c r="L45" s="297"/>
      <c r="M45" s="114" t="s">
        <v>61</v>
      </c>
      <c r="N45" s="99"/>
      <c r="O45" s="114"/>
      <c r="P45" s="153"/>
      <c r="Q45" s="153"/>
      <c r="R45" s="154"/>
    </row>
    <row r="46" spans="1:18" ht="30" customHeight="1" x14ac:dyDescent="0.4">
      <c r="A46" s="58"/>
      <c r="B46" s="59"/>
      <c r="C46" s="3"/>
      <c r="D46" s="44"/>
      <c r="E46" s="80"/>
      <c r="F46" s="45"/>
      <c r="G46" s="5"/>
      <c r="H46" s="58"/>
      <c r="I46" s="58"/>
      <c r="J46" s="91" t="s">
        <v>62</v>
      </c>
      <c r="K46" s="108" t="s">
        <v>48</v>
      </c>
      <c r="L46" s="108" t="s">
        <v>46</v>
      </c>
      <c r="M46" s="108" t="s">
        <v>95</v>
      </c>
      <c r="N46" s="108" t="s">
        <v>96</v>
      </c>
      <c r="O46" s="128"/>
      <c r="P46" s="150"/>
      <c r="Q46" s="108" t="s">
        <v>52</v>
      </c>
      <c r="R46" s="151" t="s">
        <v>53</v>
      </c>
    </row>
    <row r="47" spans="1:18" ht="30" customHeight="1" x14ac:dyDescent="0.4">
      <c r="A47" s="58"/>
      <c r="B47" s="59"/>
      <c r="C47" s="3"/>
      <c r="D47" s="44"/>
      <c r="E47" s="80"/>
      <c r="F47" s="45"/>
      <c r="G47" s="5"/>
      <c r="H47" s="58"/>
      <c r="I47" s="58"/>
      <c r="J47" s="87" t="s">
        <v>47</v>
      </c>
      <c r="K47" s="300">
        <v>1.2</v>
      </c>
      <c r="L47" s="297">
        <v>4268</v>
      </c>
      <c r="M47" s="297">
        <v>1.1499999999999999</v>
      </c>
      <c r="N47" s="312">
        <f>L50-L47</f>
        <v>102</v>
      </c>
      <c r="O47" s="127"/>
      <c r="P47" s="146" t="s">
        <v>46</v>
      </c>
      <c r="Q47" s="321">
        <f>N47*O41</f>
        <v>8.8943999999999992</v>
      </c>
      <c r="R47" s="322">
        <f>Q47/M47</f>
        <v>7.7342608695652171</v>
      </c>
    </row>
    <row r="48" spans="1:18" ht="30" customHeight="1" x14ac:dyDescent="0.4">
      <c r="A48" s="60" t="s">
        <v>9</v>
      </c>
      <c r="B48" s="62" t="s">
        <v>129</v>
      </c>
      <c r="C48" s="3"/>
      <c r="D48" s="44"/>
      <c r="E48" s="80"/>
      <c r="F48" s="45"/>
      <c r="G48" s="5"/>
      <c r="H48" s="58"/>
      <c r="I48" s="58"/>
      <c r="J48" s="317">
        <v>10.5</v>
      </c>
      <c r="K48" s="102" t="s">
        <v>64</v>
      </c>
      <c r="L48" s="102" t="s">
        <v>45</v>
      </c>
      <c r="M48" s="102" t="s">
        <v>63</v>
      </c>
      <c r="N48" s="102" t="s">
        <v>65</v>
      </c>
      <c r="O48" s="129" t="s">
        <v>97</v>
      </c>
      <c r="P48" s="155" t="s">
        <v>45</v>
      </c>
      <c r="Q48" s="321">
        <f>N49*N41</f>
        <v>15.521599999999999</v>
      </c>
      <c r="R48" s="322">
        <f>Q48/M47</f>
        <v>13.497043478260871</v>
      </c>
    </row>
    <row r="49" spans="1:18" ht="30" customHeight="1" x14ac:dyDescent="0.4">
      <c r="A49" s="58" t="s">
        <v>21</v>
      </c>
      <c r="B49" s="59" t="s">
        <v>130</v>
      </c>
      <c r="C49" s="3"/>
      <c r="D49" s="43"/>
      <c r="E49" s="37"/>
      <c r="F49" s="46"/>
      <c r="G49" s="5"/>
      <c r="H49" s="58"/>
      <c r="I49" s="58"/>
      <c r="J49" s="88" t="s">
        <v>66</v>
      </c>
      <c r="K49" s="297">
        <v>4340</v>
      </c>
      <c r="L49" s="312"/>
      <c r="M49" s="312">
        <f>K51-K49</f>
        <v>208</v>
      </c>
      <c r="N49" s="312">
        <f>L51-L50</f>
        <v>178</v>
      </c>
      <c r="O49" s="318">
        <f>N49+N47</f>
        <v>280</v>
      </c>
      <c r="P49" s="146" t="s">
        <v>44</v>
      </c>
      <c r="Q49" s="321">
        <f>M49*M41</f>
        <v>102.10720000000001</v>
      </c>
      <c r="R49" s="322">
        <f>Q49/M47</f>
        <v>88.788869565217396</v>
      </c>
    </row>
    <row r="50" spans="1:18" ht="30" customHeight="1" thickBot="1" x14ac:dyDescent="0.45">
      <c r="A50" s="58" t="s">
        <v>20</v>
      </c>
      <c r="B50" s="59" t="s">
        <v>131</v>
      </c>
      <c r="C50" s="3"/>
      <c r="D50" s="43"/>
      <c r="E50" s="25"/>
      <c r="F50" s="46"/>
      <c r="G50" s="5"/>
      <c r="H50" s="58"/>
      <c r="I50" s="58"/>
      <c r="J50" s="88" t="s">
        <v>67</v>
      </c>
      <c r="K50" s="312"/>
      <c r="L50" s="297">
        <v>4370</v>
      </c>
      <c r="M50" s="319"/>
      <c r="N50" s="320"/>
      <c r="O50" s="313"/>
      <c r="P50" s="152" t="s">
        <v>68</v>
      </c>
      <c r="Q50" s="315">
        <f>SUM(Q47:Q49)</f>
        <v>126.5232</v>
      </c>
      <c r="R50" s="316">
        <f>SUM(R47:R49)</f>
        <v>110.02017391304349</v>
      </c>
    </row>
    <row r="51" spans="1:18" ht="30" customHeight="1" thickBot="1" x14ac:dyDescent="0.45">
      <c r="C51" s="3"/>
      <c r="D51" s="31"/>
      <c r="E51" s="25"/>
      <c r="F51" s="33"/>
      <c r="G51" s="5"/>
      <c r="H51" s="58"/>
      <c r="I51" s="58"/>
      <c r="J51" s="89" t="s">
        <v>66</v>
      </c>
      <c r="K51" s="305">
        <v>4548</v>
      </c>
      <c r="L51" s="305">
        <v>4548</v>
      </c>
      <c r="M51" s="115" t="s">
        <v>61</v>
      </c>
      <c r="N51" s="123"/>
      <c r="O51" s="123"/>
      <c r="P51" s="123"/>
      <c r="Q51" s="156"/>
      <c r="R51" s="157"/>
    </row>
    <row r="52" spans="1:18" ht="30" customHeight="1" x14ac:dyDescent="0.4">
      <c r="A52" s="60" t="s">
        <v>7</v>
      </c>
      <c r="B52" s="62" t="s">
        <v>22</v>
      </c>
      <c r="C52" s="3"/>
      <c r="D52" s="31"/>
      <c r="E52" s="25"/>
      <c r="F52" s="33"/>
      <c r="G52" s="5"/>
      <c r="H52" s="58"/>
      <c r="I52" s="58"/>
      <c r="J52" s="91" t="s">
        <v>69</v>
      </c>
      <c r="K52" s="103"/>
      <c r="L52" s="101"/>
      <c r="M52" s="108" t="s">
        <v>95</v>
      </c>
      <c r="N52" s="125" t="s">
        <v>51</v>
      </c>
      <c r="O52" s="128"/>
      <c r="P52" s="150"/>
      <c r="Q52" s="108" t="s">
        <v>52</v>
      </c>
      <c r="R52" s="151" t="s">
        <v>53</v>
      </c>
    </row>
    <row r="53" spans="1:18" ht="30" customHeight="1" thickBot="1" x14ac:dyDescent="0.45">
      <c r="A53" s="83" t="s">
        <v>82</v>
      </c>
      <c r="B53" s="63" t="s">
        <v>25</v>
      </c>
      <c r="C53" s="3"/>
      <c r="D53" s="31"/>
      <c r="E53" s="25"/>
      <c r="F53" s="33"/>
      <c r="G53" s="5"/>
      <c r="H53" s="58"/>
      <c r="I53" s="58"/>
      <c r="J53" s="88" t="s">
        <v>54</v>
      </c>
      <c r="K53" s="100"/>
      <c r="L53" s="297"/>
      <c r="M53" s="297">
        <v>1.1499999999999999</v>
      </c>
      <c r="N53" s="312">
        <f>L54-L53</f>
        <v>0</v>
      </c>
      <c r="O53" s="130"/>
      <c r="P53" s="152" t="s">
        <v>60</v>
      </c>
      <c r="Q53" s="315">
        <f>N53*N41</f>
        <v>0</v>
      </c>
      <c r="R53" s="316">
        <f>Q53/M53</f>
        <v>0</v>
      </c>
    </row>
    <row r="54" spans="1:18" ht="30" customHeight="1" thickBot="1" x14ac:dyDescent="0.45">
      <c r="C54" s="3"/>
      <c r="D54" s="31"/>
      <c r="E54" s="25"/>
      <c r="F54" s="33"/>
      <c r="G54" s="5"/>
      <c r="H54" s="58"/>
      <c r="I54" s="58"/>
      <c r="J54" s="90" t="s">
        <v>55</v>
      </c>
      <c r="K54" s="104"/>
      <c r="L54" s="308"/>
      <c r="M54" s="113" t="s">
        <v>61</v>
      </c>
      <c r="N54" s="131"/>
      <c r="O54" s="124"/>
      <c r="P54" s="107"/>
      <c r="Q54" s="158"/>
      <c r="R54" s="159"/>
    </row>
    <row r="55" spans="1:18" ht="30" customHeight="1" thickTop="1" x14ac:dyDescent="0.4">
      <c r="A55" s="58"/>
      <c r="B55" s="58"/>
      <c r="C55" s="3"/>
      <c r="D55" s="31"/>
      <c r="E55" s="25"/>
      <c r="F55" s="33"/>
      <c r="G55" s="5"/>
      <c r="H55" s="58"/>
      <c r="I55" s="58"/>
    </row>
    <row r="56" spans="1:18" ht="30" customHeight="1" x14ac:dyDescent="0.4">
      <c r="C56" s="3"/>
      <c r="D56" s="31"/>
      <c r="E56" s="25"/>
      <c r="F56" s="33"/>
      <c r="G56" s="5"/>
      <c r="H56" s="58"/>
      <c r="I56" s="58"/>
    </row>
    <row r="57" spans="1:18" ht="30" customHeight="1" x14ac:dyDescent="0.4">
      <c r="A57" s="58"/>
      <c r="B57" s="58"/>
      <c r="C57" s="3"/>
      <c r="D57" s="31"/>
      <c r="E57" s="25"/>
      <c r="F57" s="33"/>
      <c r="G57" s="5"/>
      <c r="H57" s="58"/>
      <c r="I57" s="58"/>
      <c r="J57" s="5"/>
    </row>
    <row r="58" spans="1:18" ht="30" customHeight="1" thickBot="1" x14ac:dyDescent="0.45">
      <c r="A58" s="58"/>
      <c r="B58" s="58"/>
      <c r="C58" s="3"/>
      <c r="D58" s="31"/>
      <c r="E58" s="25"/>
      <c r="F58" s="33"/>
      <c r="G58" s="5"/>
      <c r="H58" s="58"/>
      <c r="I58" s="58"/>
      <c r="K58" s="193"/>
      <c r="L58" s="193"/>
      <c r="M58" s="473"/>
      <c r="N58" s="473"/>
      <c r="O58" s="473"/>
      <c r="P58" s="93"/>
      <c r="Q58" s="93"/>
      <c r="R58" s="93"/>
    </row>
    <row r="59" spans="1:18" ht="30" customHeight="1" thickTop="1" thickBot="1" x14ac:dyDescent="0.45">
      <c r="A59" s="58"/>
      <c r="B59" s="58"/>
      <c r="C59" s="3"/>
      <c r="D59" s="31"/>
      <c r="E59" s="25"/>
      <c r="F59" s="33"/>
      <c r="G59" s="5"/>
      <c r="H59" s="58" t="s">
        <v>100</v>
      </c>
      <c r="I59" s="58" t="s">
        <v>84</v>
      </c>
      <c r="J59" s="278" t="s">
        <v>76</v>
      </c>
      <c r="K59" s="200"/>
      <c r="L59" s="200"/>
      <c r="M59" s="201" t="s">
        <v>44</v>
      </c>
      <c r="N59" s="201" t="s">
        <v>45</v>
      </c>
      <c r="O59" s="201" t="s">
        <v>46</v>
      </c>
      <c r="P59" s="200"/>
      <c r="Q59" s="202"/>
      <c r="R59" s="203"/>
    </row>
    <row r="60" spans="1:18" ht="30" customHeight="1" thickBot="1" x14ac:dyDescent="0.45">
      <c r="A60" s="58"/>
      <c r="B60" s="58"/>
      <c r="C60" s="3"/>
      <c r="D60" s="31"/>
      <c r="E60" s="72"/>
      <c r="F60" s="32"/>
      <c r="G60" s="5"/>
      <c r="I60" s="58" t="s">
        <v>81</v>
      </c>
      <c r="J60" s="204" t="s">
        <v>71</v>
      </c>
      <c r="K60" s="297">
        <v>4.5</v>
      </c>
      <c r="L60" s="297">
        <v>11.6</v>
      </c>
      <c r="M60" s="309">
        <v>0.4909</v>
      </c>
      <c r="N60" s="310">
        <v>8.72E-2</v>
      </c>
      <c r="O60" s="311">
        <v>8.72E-2</v>
      </c>
      <c r="P60" s="219"/>
      <c r="Q60" s="206"/>
      <c r="R60" s="220"/>
    </row>
    <row r="61" spans="1:18" ht="30" customHeight="1" thickBot="1" x14ac:dyDescent="0.45">
      <c r="A61" s="58"/>
      <c r="B61" s="58"/>
      <c r="C61" s="3"/>
      <c r="D61" s="50"/>
      <c r="E61" s="72"/>
      <c r="F61" s="50"/>
      <c r="G61" s="5"/>
      <c r="H61" s="58" t="s">
        <v>98</v>
      </c>
      <c r="I61" s="58" t="s">
        <v>23</v>
      </c>
      <c r="J61" s="205" t="s">
        <v>103</v>
      </c>
      <c r="K61" s="206"/>
      <c r="L61" s="207"/>
      <c r="M61" s="208"/>
      <c r="N61" s="209"/>
      <c r="O61" s="209"/>
      <c r="P61" s="210"/>
      <c r="Q61" s="210"/>
      <c r="R61" s="211"/>
    </row>
    <row r="62" spans="1:18" ht="30" customHeight="1" thickTop="1" thickBot="1" x14ac:dyDescent="0.45">
      <c r="A62" s="58"/>
      <c r="B62" s="58"/>
      <c r="C62" s="3"/>
      <c r="D62" s="73"/>
      <c r="E62" s="64"/>
      <c r="F62" s="51"/>
      <c r="G62" s="5"/>
      <c r="H62" s="58" t="s">
        <v>99</v>
      </c>
      <c r="I62" s="58" t="s">
        <v>3</v>
      </c>
      <c r="J62" s="221" t="s">
        <v>59</v>
      </c>
      <c r="K62" s="212"/>
      <c r="L62" s="213"/>
      <c r="M62" s="214" t="s">
        <v>95</v>
      </c>
      <c r="N62" s="215" t="s">
        <v>51</v>
      </c>
      <c r="O62" s="216"/>
      <c r="P62" s="217"/>
      <c r="Q62" s="214" t="s">
        <v>52</v>
      </c>
      <c r="R62" s="218" t="s">
        <v>53</v>
      </c>
    </row>
    <row r="63" spans="1:18" ht="30" customHeight="1" thickTop="1" thickBot="1" x14ac:dyDescent="0.45">
      <c r="A63" s="58"/>
      <c r="B63" s="58"/>
      <c r="C63" s="3"/>
      <c r="D63" s="73"/>
      <c r="E63" s="72"/>
      <c r="F63" s="51"/>
      <c r="G63" s="5"/>
      <c r="H63" s="58"/>
      <c r="I63" s="58"/>
      <c r="J63" s="222" t="s">
        <v>54</v>
      </c>
      <c r="K63" s="223"/>
      <c r="L63" s="279"/>
      <c r="M63" s="279">
        <v>1.38</v>
      </c>
      <c r="N63" s="323">
        <f>L64-L63</f>
        <v>0</v>
      </c>
      <c r="O63" s="225"/>
      <c r="P63" s="226" t="s">
        <v>60</v>
      </c>
      <c r="Q63" s="324">
        <f>N63*N60</f>
        <v>0</v>
      </c>
      <c r="R63" s="325">
        <f>Q63/M63</f>
        <v>0</v>
      </c>
    </row>
    <row r="64" spans="1:18" ht="30" customHeight="1" thickBot="1" x14ac:dyDescent="0.45">
      <c r="A64" s="58"/>
      <c r="B64" s="58"/>
      <c r="C64" s="3"/>
      <c r="D64" s="73"/>
      <c r="E64" s="72" t="s">
        <v>115</v>
      </c>
      <c r="F64" s="52"/>
      <c r="G64" s="5"/>
      <c r="H64" s="58"/>
      <c r="I64" s="58"/>
      <c r="J64" s="222" t="s">
        <v>55</v>
      </c>
      <c r="K64" s="223"/>
      <c r="L64" s="297"/>
      <c r="M64" s="227" t="s">
        <v>61</v>
      </c>
      <c r="N64" s="200"/>
      <c r="O64" s="227"/>
      <c r="P64" s="228"/>
      <c r="Q64" s="228"/>
      <c r="R64" s="229"/>
    </row>
    <row r="65" spans="1:18" ht="30" customHeight="1" x14ac:dyDescent="0.4">
      <c r="A65" s="58"/>
      <c r="B65" s="58"/>
      <c r="C65" s="3"/>
      <c r="D65" s="73"/>
      <c r="E65" s="65"/>
      <c r="F65" s="52"/>
      <c r="G65" s="5"/>
      <c r="H65" s="58"/>
      <c r="I65" s="58"/>
      <c r="J65" s="224" t="s">
        <v>62</v>
      </c>
      <c r="K65" s="214" t="s">
        <v>48</v>
      </c>
      <c r="L65" s="214" t="s">
        <v>46</v>
      </c>
      <c r="M65" s="214" t="s">
        <v>95</v>
      </c>
      <c r="N65" s="214" t="s">
        <v>96</v>
      </c>
      <c r="O65" s="230"/>
      <c r="P65" s="217"/>
      <c r="Q65" s="214" t="s">
        <v>52</v>
      </c>
      <c r="R65" s="218" t="s">
        <v>53</v>
      </c>
    </row>
    <row r="66" spans="1:18" ht="30" customHeight="1" x14ac:dyDescent="0.4">
      <c r="A66" s="58"/>
      <c r="B66" s="58"/>
      <c r="C66" s="2"/>
      <c r="D66" s="50"/>
      <c r="E66" s="65"/>
      <c r="F66" s="66"/>
      <c r="H66" s="58" t="s">
        <v>39</v>
      </c>
      <c r="I66" s="58" t="s">
        <v>80</v>
      </c>
      <c r="J66" s="204" t="s">
        <v>47</v>
      </c>
      <c r="K66" s="300">
        <v>1.2</v>
      </c>
      <c r="L66" s="297">
        <v>6538</v>
      </c>
      <c r="M66" s="297">
        <v>1.71</v>
      </c>
      <c r="N66" s="323">
        <f>L69-L66</f>
        <v>132</v>
      </c>
      <c r="O66" s="225"/>
      <c r="P66" s="231" t="s">
        <v>46</v>
      </c>
      <c r="Q66" s="327">
        <f>N66*O60</f>
        <v>11.510400000000001</v>
      </c>
      <c r="R66" s="328">
        <f>Q66/M66</f>
        <v>6.7312280701754394</v>
      </c>
    </row>
    <row r="67" spans="1:18" ht="30" customHeight="1" x14ac:dyDescent="0.4">
      <c r="A67" s="58"/>
      <c r="B67" s="58"/>
      <c r="C67" s="2"/>
      <c r="D67" s="34"/>
      <c r="E67" s="81"/>
      <c r="F67" s="38"/>
      <c r="J67" s="317">
        <v>10.5</v>
      </c>
      <c r="K67" s="202" t="s">
        <v>64</v>
      </c>
      <c r="L67" s="202" t="s">
        <v>45</v>
      </c>
      <c r="M67" s="202" t="s">
        <v>63</v>
      </c>
      <c r="N67" s="202" t="s">
        <v>65</v>
      </c>
      <c r="O67" s="232" t="s">
        <v>97</v>
      </c>
      <c r="P67" s="233" t="s">
        <v>45</v>
      </c>
      <c r="Q67" s="327">
        <f>N68*N60</f>
        <v>24.416</v>
      </c>
      <c r="R67" s="328">
        <f>Q67/M66</f>
        <v>14.278362573099416</v>
      </c>
    </row>
    <row r="68" spans="1:18" ht="30" customHeight="1" x14ac:dyDescent="0.4">
      <c r="A68" s="58" t="s">
        <v>19</v>
      </c>
      <c r="B68" s="59" t="s">
        <v>133</v>
      </c>
      <c r="C68" s="3"/>
      <c r="D68" s="12"/>
      <c r="E68" s="78"/>
      <c r="F68" s="13"/>
      <c r="G68" s="5"/>
      <c r="J68" s="222" t="s">
        <v>66</v>
      </c>
      <c r="K68" s="297">
        <v>6640</v>
      </c>
      <c r="L68" s="323"/>
      <c r="M68" s="323">
        <f>K70-K68</f>
        <v>310</v>
      </c>
      <c r="N68" s="323">
        <f>L70-L69</f>
        <v>280</v>
      </c>
      <c r="O68" s="326">
        <f>N68+N66</f>
        <v>412</v>
      </c>
      <c r="P68" s="231" t="s">
        <v>44</v>
      </c>
      <c r="Q68" s="327">
        <f>M68*M60</f>
        <v>152.179</v>
      </c>
      <c r="R68" s="328">
        <f>Q68/M66</f>
        <v>88.993567251461997</v>
      </c>
    </row>
    <row r="69" spans="1:18" ht="30" customHeight="1" thickBot="1" x14ac:dyDescent="0.45">
      <c r="A69" s="58"/>
      <c r="B69" s="59"/>
      <c r="C69" s="3"/>
      <c r="D69" s="75" t="s">
        <v>144</v>
      </c>
      <c r="E69" s="72" t="s">
        <v>118</v>
      </c>
      <c r="F69" s="15"/>
      <c r="G69" s="5"/>
      <c r="H69" s="58" t="s">
        <v>116</v>
      </c>
      <c r="I69" s="58" t="s">
        <v>83</v>
      </c>
      <c r="J69" s="222" t="s">
        <v>67</v>
      </c>
      <c r="K69" s="323"/>
      <c r="L69" s="297">
        <v>6670</v>
      </c>
      <c r="M69" s="200"/>
      <c r="N69" s="200"/>
      <c r="O69" s="225"/>
      <c r="P69" s="226" t="s">
        <v>68</v>
      </c>
      <c r="Q69" s="324">
        <f>SUM(Q66:Q68)</f>
        <v>188.1054</v>
      </c>
      <c r="R69" s="325">
        <f>SUM(R66:R68)</f>
        <v>110.00315789473686</v>
      </c>
    </row>
    <row r="70" spans="1:18" ht="30" customHeight="1" thickBot="1" x14ac:dyDescent="0.45">
      <c r="A70" s="60" t="s">
        <v>106</v>
      </c>
      <c r="B70" s="62" t="s">
        <v>134</v>
      </c>
      <c r="C70" s="3"/>
      <c r="D70" s="14"/>
      <c r="E70" s="48"/>
      <c r="F70" s="15"/>
      <c r="G70" s="5"/>
      <c r="H70" s="58"/>
      <c r="I70" s="58" t="s">
        <v>117</v>
      </c>
      <c r="J70" s="239" t="s">
        <v>66</v>
      </c>
      <c r="K70" s="305">
        <v>6950</v>
      </c>
      <c r="L70" s="305">
        <v>6950</v>
      </c>
      <c r="M70" s="238" t="s">
        <v>61</v>
      </c>
      <c r="N70" s="206"/>
      <c r="O70" s="206"/>
      <c r="P70" s="206"/>
      <c r="Q70" s="234"/>
      <c r="R70" s="235"/>
    </row>
    <row r="71" spans="1:18" ht="30" customHeight="1" thickBot="1" x14ac:dyDescent="0.45">
      <c r="A71" s="58"/>
      <c r="B71" s="59"/>
      <c r="C71" s="2"/>
      <c r="D71" s="14"/>
      <c r="E71" s="49"/>
      <c r="F71" s="13"/>
      <c r="G71" s="5"/>
      <c r="H71" s="58"/>
      <c r="I71" s="58"/>
      <c r="J71" s="224" t="s">
        <v>69</v>
      </c>
      <c r="K71" s="240"/>
      <c r="L71" s="243"/>
      <c r="M71" s="214" t="s">
        <v>95</v>
      </c>
      <c r="N71" s="215" t="s">
        <v>51</v>
      </c>
      <c r="O71" s="230"/>
      <c r="P71" s="217"/>
      <c r="Q71" s="214" t="s">
        <v>52</v>
      </c>
      <c r="R71" s="218" t="s">
        <v>53</v>
      </c>
    </row>
    <row r="72" spans="1:18" ht="30" customHeight="1" thickBot="1" x14ac:dyDescent="0.45">
      <c r="A72" s="59"/>
      <c r="B72" s="59"/>
      <c r="C72" s="2"/>
      <c r="D72" s="12"/>
      <c r="E72" s="30"/>
      <c r="F72" s="13"/>
      <c r="G72" s="5"/>
      <c r="H72" s="58" t="s">
        <v>29</v>
      </c>
      <c r="I72" s="58" t="s">
        <v>4</v>
      </c>
      <c r="J72" s="222" t="s">
        <v>54</v>
      </c>
      <c r="K72" s="223"/>
      <c r="L72" s="297">
        <v>6984</v>
      </c>
      <c r="M72" s="297">
        <v>1.38</v>
      </c>
      <c r="N72" s="323">
        <f>L73-L72</f>
        <v>396</v>
      </c>
      <c r="O72" s="225"/>
      <c r="P72" s="226" t="s">
        <v>60</v>
      </c>
      <c r="Q72" s="324">
        <f>N72*N60</f>
        <v>34.531199999999998</v>
      </c>
      <c r="R72" s="325">
        <f>Q72/M72</f>
        <v>25.022608695652174</v>
      </c>
    </row>
    <row r="73" spans="1:18" ht="30" customHeight="1" thickBot="1" x14ac:dyDescent="0.45">
      <c r="A73" s="59" t="s">
        <v>40</v>
      </c>
      <c r="B73" s="59" t="s">
        <v>135</v>
      </c>
      <c r="C73" s="19"/>
      <c r="D73" s="20"/>
      <c r="E73" s="24"/>
      <c r="F73" s="21"/>
      <c r="G73" s="22"/>
      <c r="H73" s="58"/>
      <c r="I73" s="58"/>
      <c r="J73" s="241" t="s">
        <v>55</v>
      </c>
      <c r="K73" s="242"/>
      <c r="L73" s="308">
        <v>7380</v>
      </c>
      <c r="M73" s="208" t="s">
        <v>61</v>
      </c>
      <c r="N73" s="209"/>
      <c r="O73" s="209"/>
      <c r="P73" s="210"/>
      <c r="Q73" s="236"/>
      <c r="R73" s="237"/>
    </row>
    <row r="74" spans="1:18" ht="30" customHeight="1" thickTop="1" x14ac:dyDescent="0.4">
      <c r="A74" s="59"/>
      <c r="B74" s="59"/>
      <c r="C74" s="3"/>
      <c r="D74" s="8"/>
      <c r="E74" s="24"/>
      <c r="F74" s="10"/>
      <c r="G74" s="3"/>
      <c r="H74" s="58"/>
      <c r="I74" s="58"/>
    </row>
    <row r="75" spans="1:18" ht="30" customHeight="1" x14ac:dyDescent="0.4">
      <c r="A75" s="59" t="s">
        <v>41</v>
      </c>
      <c r="B75" s="59" t="s">
        <v>136</v>
      </c>
      <c r="C75" s="19"/>
      <c r="D75" s="20"/>
      <c r="E75" s="24"/>
      <c r="F75" s="21"/>
      <c r="G75" s="22"/>
      <c r="H75" s="58"/>
      <c r="I75" s="58"/>
    </row>
    <row r="76" spans="1:18" ht="30" customHeight="1" x14ac:dyDescent="0.4">
      <c r="C76" s="3"/>
      <c r="D76" s="8"/>
      <c r="E76" s="24"/>
      <c r="F76" s="10"/>
      <c r="G76" s="3"/>
      <c r="H76" s="58"/>
      <c r="I76" s="58"/>
    </row>
    <row r="77" spans="1:18" ht="30" customHeight="1" x14ac:dyDescent="0.4">
      <c r="A77" s="59"/>
      <c r="B77" s="59"/>
      <c r="C77" s="2"/>
      <c r="D77" s="8"/>
      <c r="E77" s="24"/>
      <c r="F77" s="10"/>
      <c r="G77" s="5"/>
      <c r="H77" s="58"/>
      <c r="I77" s="58"/>
    </row>
    <row r="78" spans="1:18" ht="30" customHeight="1" thickBot="1" x14ac:dyDescent="0.45">
      <c r="A78" s="59" t="s">
        <v>139</v>
      </c>
      <c r="B78" s="59" t="s">
        <v>140</v>
      </c>
      <c r="C78" s="19"/>
      <c r="D78" s="20"/>
      <c r="E78" s="24"/>
      <c r="F78" s="21"/>
      <c r="G78" s="22"/>
      <c r="H78" s="58"/>
      <c r="I78" s="58"/>
    </row>
    <row r="79" spans="1:18" ht="30" customHeight="1" thickTop="1" thickBot="1" x14ac:dyDescent="0.45">
      <c r="A79" s="59" t="s">
        <v>4</v>
      </c>
      <c r="B79" s="59" t="s">
        <v>141</v>
      </c>
      <c r="C79" s="3"/>
      <c r="D79" s="8"/>
      <c r="E79" s="334"/>
      <c r="F79" s="10"/>
      <c r="G79" s="3"/>
      <c r="H79" s="58"/>
      <c r="I79" s="58"/>
    </row>
    <row r="80" spans="1:18" ht="30" customHeight="1" thickTop="1" x14ac:dyDescent="0.4">
      <c r="C80" s="2"/>
      <c r="D80" s="8"/>
      <c r="E80" s="24"/>
      <c r="F80" s="10"/>
      <c r="G80" s="5"/>
      <c r="H80" s="58"/>
      <c r="I80" s="58"/>
    </row>
    <row r="81" spans="1:9" ht="30" customHeight="1" x14ac:dyDescent="0.4">
      <c r="A81" s="59"/>
      <c r="B81" s="59"/>
      <c r="C81" s="2"/>
      <c r="D81" s="8"/>
      <c r="E81" s="7"/>
      <c r="F81" s="10"/>
      <c r="G81" s="5"/>
      <c r="H81" s="58"/>
      <c r="I81" s="58"/>
    </row>
    <row r="82" spans="1:9" ht="30" customHeight="1" x14ac:dyDescent="0.4">
      <c r="C82" s="2"/>
      <c r="D82" s="8"/>
      <c r="E82" s="7"/>
      <c r="F82" s="10"/>
      <c r="G82" s="5"/>
      <c r="H82" s="58"/>
      <c r="I82" s="58"/>
    </row>
    <row r="83" spans="1:9" ht="30" customHeight="1" thickBot="1" x14ac:dyDescent="0.45">
      <c r="A83" s="59" t="s">
        <v>142</v>
      </c>
      <c r="B83" s="59" t="s">
        <v>143</v>
      </c>
      <c r="C83" s="2"/>
      <c r="D83" s="9"/>
      <c r="E83" s="7"/>
      <c r="F83" s="11"/>
      <c r="G83" s="5"/>
      <c r="H83" s="58"/>
      <c r="I83" s="58"/>
    </row>
    <row r="84" spans="1:9" ht="30" customHeight="1" thickTop="1" x14ac:dyDescent="0.4">
      <c r="A84" s="59" t="s">
        <v>137</v>
      </c>
      <c r="B84" s="59" t="s">
        <v>138</v>
      </c>
      <c r="C84" s="3"/>
      <c r="D84" s="39"/>
      <c r="E84" s="6"/>
      <c r="F84" s="6"/>
      <c r="G84" s="5"/>
      <c r="H84" s="5"/>
      <c r="I84" s="5"/>
    </row>
    <row r="85" spans="1:9" ht="30" customHeight="1" x14ac:dyDescent="0.35">
      <c r="H85" s="5"/>
      <c r="I85" s="5"/>
    </row>
    <row r="86" spans="1:9" ht="30" customHeight="1" x14ac:dyDescent="0.35"/>
    <row r="87" spans="1:9" ht="30" customHeight="1" x14ac:dyDescent="0.35"/>
    <row r="88" spans="1:9" ht="30" customHeight="1" x14ac:dyDescent="0.35"/>
    <row r="89" spans="1:9" ht="30" customHeight="1" x14ac:dyDescent="0.35"/>
    <row r="90" spans="1:9" ht="30" customHeight="1" x14ac:dyDescent="0.35"/>
    <row r="91" spans="1:9" ht="30" customHeight="1" x14ac:dyDescent="0.35"/>
    <row r="92" spans="1:9" ht="30" customHeight="1" x14ac:dyDescent="0.35"/>
    <row r="93" spans="1:9" ht="30" customHeight="1" x14ac:dyDescent="0.35"/>
    <row r="94" spans="1:9" ht="30" customHeight="1" x14ac:dyDescent="0.35"/>
    <row r="95" spans="1:9" ht="30" customHeight="1" x14ac:dyDescent="0.35"/>
    <row r="96" spans="1:9" ht="30" customHeight="1" x14ac:dyDescent="0.35"/>
    <row r="97" ht="30" customHeight="1" x14ac:dyDescent="0.35"/>
    <row r="98" ht="30" customHeight="1" x14ac:dyDescent="0.35"/>
    <row r="99" ht="30" customHeight="1" x14ac:dyDescent="0.35"/>
  </sheetData>
  <mergeCells count="12">
    <mergeCell ref="P11:R11"/>
    <mergeCell ref="M58:O58"/>
    <mergeCell ref="M39:O39"/>
    <mergeCell ref="M11:O11"/>
    <mergeCell ref="B2:C2"/>
    <mergeCell ref="D2:F2"/>
    <mergeCell ref="D13:F13"/>
    <mergeCell ref="D11:F11"/>
    <mergeCell ref="D12:F12"/>
    <mergeCell ref="M2:N2"/>
    <mergeCell ref="A10:B10"/>
    <mergeCell ref="H10:I10"/>
  </mergeCells>
  <printOptions horizontalCentered="1" gridLines="1"/>
  <pageMargins left="0.25" right="0.25" top="0.75" bottom="0.75" header="0.3" footer="0.3"/>
  <pageSetup paperSize="17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&amp; proposed</vt:lpstr>
      <vt:lpstr>extra copy</vt:lpstr>
    </vt:vector>
  </TitlesOfParts>
  <Company>Anadarko Petroleum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Boeger</dc:creator>
  <cp:lastModifiedBy>Haanes, Tod</cp:lastModifiedBy>
  <cp:lastPrinted>2016-02-08T20:13:27Z</cp:lastPrinted>
  <dcterms:created xsi:type="dcterms:W3CDTF">2013-05-06T15:40:32Z</dcterms:created>
  <dcterms:modified xsi:type="dcterms:W3CDTF">2016-02-08T20:15:16Z</dcterms:modified>
</cp:coreProperties>
</file>